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AC &amp; Hosp\DRM\Modeling Requests FY 2021\FFS Program\"/>
    </mc:Choice>
  </mc:AlternateContent>
  <xr:revisionPtr revIDLastSave="0" documentId="13_ncr:1_{AAEAFD5F-8FE2-4612-A060-7121FA80C79A}" xr6:coauthVersionLast="45" xr6:coauthVersionMax="45" xr10:uidLastSave="{00000000-0000-0000-0000-000000000000}"/>
  <bookViews>
    <workbookView xWindow="-28920" yWindow="-120" windowWidth="29040" windowHeight="15840" xr2:uid="{023F13A1-4441-4935-8B32-98E456CF8186}"/>
  </bookViews>
  <sheets>
    <sheet name="Assumptions" sheetId="122" r:id="rId1"/>
    <sheet name="Avg UPL Gap" sheetId="124" r:id="rId2"/>
    <sheet name="Summary by Class and Haircuts" sheetId="121" r:id="rId3"/>
    <sheet name="Revised FFS Payment Calc" sheetId="107" r:id="rId4"/>
    <sheet name="TEFRA (Inpatient)" sheetId="123" r:id="rId5"/>
    <sheet name="2021 FFS IP" sheetId="78" r:id="rId6"/>
    <sheet name="2021 FFS OP" sheetId="77" r:id="rId7"/>
    <sheet name="2021 FFS IMD" sheetId="10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0" localSheetId="3">#REF!</definedName>
    <definedName name="\0">#REF!</definedName>
    <definedName name="\A" localSheetId="3">#REF!</definedName>
    <definedName name="\A">#REF!</definedName>
    <definedName name="\B" localSheetId="3">#REF!</definedName>
    <definedName name="\B">#REF!</definedName>
    <definedName name="\d">#REF!</definedName>
    <definedName name="\e">#N/A</definedName>
    <definedName name="\h" localSheetId="3">#REF!</definedName>
    <definedName name="\h">#REF!</definedName>
    <definedName name="\o" localSheetId="3">#REF!</definedName>
    <definedName name="\o">#REF!</definedName>
    <definedName name="\s">#N/A</definedName>
    <definedName name="\t" localSheetId="3">#REF!</definedName>
    <definedName name="\t">#REF!</definedName>
    <definedName name="\x">#N/A</definedName>
    <definedName name="\y" localSheetId="3">#REF!</definedName>
    <definedName name="\y">#REF!</definedName>
    <definedName name="_1\B" localSheetId="3">#REF!</definedName>
    <definedName name="_1\B">#REF!</definedName>
    <definedName name="_1_10_DSH_UPL_OP_COST" localSheetId="3">#REF!</definedName>
    <definedName name="_1_10_DSH_UPL_OP_COST">#REF!</definedName>
    <definedName name="_1_2005_BR_Provider_Totals">#REF!</definedName>
    <definedName name="_1Prov_Ident_Nbr_with_Suffi">#N/A</definedName>
    <definedName name="_2_10_DSH_UPL_OP_COST" localSheetId="3">#REF!</definedName>
    <definedName name="_2_10_DSH_UPL_OP_COST">#REF!</definedName>
    <definedName name="_2_DOCS" localSheetId="3">'[1]SFY 2008 DSH Urban TZG'!#REF!</definedName>
    <definedName name="_2_DOCS">'[1]SFY 2008 DSH Urban TZG'!#REF!</definedName>
    <definedName name="_2Provider_City_Name">#N/A</definedName>
    <definedName name="_3Provider_Combined_Name">#N/A</definedName>
    <definedName name="_401_HHSC" localSheetId="3">#REF!</definedName>
    <definedName name="_401_HHSC">#REF!</definedName>
    <definedName name="_4Provider_Street_Address_1">#N/A</definedName>
    <definedName name="_A" localSheetId="3">[2]A83I!#REF!</definedName>
    <definedName name="_A">[2]A83I!#REF!</definedName>
    <definedName name="_Fill" localSheetId="3" hidden="1">#REF!</definedName>
    <definedName name="_Fill" hidden="1">#REF!</definedName>
    <definedName name="_xlnm._FilterDatabase" localSheetId="7" hidden="1">'2021 FFS IMD'!$A$1:$L$42</definedName>
    <definedName name="_xlnm._FilterDatabase" localSheetId="5" hidden="1">'2021 FFS IP'!$A$1:$L$307</definedName>
    <definedName name="_xlnm._FilterDatabase" localSheetId="6" hidden="1">'2021 FFS OP'!$A$1:$L$382</definedName>
    <definedName name="_xlnm._FilterDatabase" localSheetId="3" hidden="1">'Revised FFS Payment Calc'!$A$4:$Q$431</definedName>
    <definedName name="_SDA2004">#N/A</definedName>
    <definedName name="_whatisthis" localSheetId="3">[3]DIS00!#REF!</definedName>
    <definedName name="_whatisthis">[3]DIS00!#REF!</definedName>
    <definedName name="aaaaaa" localSheetId="3">[2]A83I!#REF!</definedName>
    <definedName name="aaaaaa">[2]A83I!#REF!</definedName>
    <definedName name="adj_fact" localSheetId="3">#REF!</definedName>
    <definedName name="adj_fact">#REF!</definedName>
    <definedName name="Aggregate_Cap_BR_Only" localSheetId="3">#REF!</definedName>
    <definedName name="Aggregate_Cap_BR_Only">#REF!</definedName>
    <definedName name="ahsc">#REF!</definedName>
    <definedName name="AHSC_NPI_Data">#REF!</definedName>
    <definedName name="AHSC_NPI_Sheet">#REF!</definedName>
    <definedName name="AHSC_NPI_TIN_name">#REF!</definedName>
    <definedName name="AHSC_UPL_Truven__TX">#REF!</definedName>
    <definedName name="All_SDAs_for_DSH_Hospital_Listing" localSheetId="3">#REF!</definedName>
    <definedName name="All_SDAs_for_DSH_Hospital_Listing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 localSheetId="3">#REF!</definedName>
    <definedName name="B_1PG3">#REF!</definedName>
    <definedName name="B_1PG4" localSheetId="3">#REF!</definedName>
    <definedName name="B_1PG4">#REF!</definedName>
    <definedName name="Base18">'[4]Base Payment Calculation'!$P$7</definedName>
    <definedName name="Base19">'[4]Base Payment Calculation'!$P$16</definedName>
    <definedName name="Base20">'[4]Base Payment Calculation'!$P$25</definedName>
    <definedName name="Base21">'[4]Base Payment Calculation'!$P$34</definedName>
    <definedName name="Base22">'[4]Base Payment Calculation'!$B$44</definedName>
    <definedName name="Base23">'[4]Base Payment Calculation'!$E$44</definedName>
    <definedName name="Base24">'[4]Base Payment Calculation'!$H$44</definedName>
    <definedName name="bbbbb" localSheetId="3">[3]DIS00!#REF!</definedName>
    <definedName name="bbbbb">[3]DIS00!#REF!</definedName>
    <definedName name="BBDRP5_8">#N/A</definedName>
    <definedName name="BBDRREST">#N/A</definedName>
    <definedName name="BexarTotal" localSheetId="3">'[5]Bexar Actuarial Adjustment'!$M$19</definedName>
    <definedName name="BexarTotal">'[6]Bexar Actuarial Adjustment'!$M$19</definedName>
    <definedName name="BPT1P2_4">#N/A</definedName>
    <definedName name="BPT1P5_8">#N/A</definedName>
    <definedName name="BPT1PG1" localSheetId="3">#REF!</definedName>
    <definedName name="BPT1PG1">#REF!</definedName>
    <definedName name="BPT1REST">#N/A</definedName>
    <definedName name="BURDEN">#N/A</definedName>
    <definedName name="ccccc" localSheetId="3" hidden="1">#REF!</definedName>
    <definedName name="ccccc" hidden="1">#REF!</definedName>
    <definedName name="cccccc" localSheetId="3">[3]DIS00!#REF!</definedName>
    <definedName name="cccccc">[3]DIS00!#REF!</definedName>
    <definedName name="combined_cap" localSheetId="3">#REF!</definedName>
    <definedName name="combined_cap">#REF!</definedName>
    <definedName name="Component_3_data">#REF!</definedName>
    <definedName name="COPYMsUMMARY">#REF!</definedName>
    <definedName name="COUNTY">#N/A</definedName>
    <definedName name="Create_Summary_by_TPI" localSheetId="3">#REF!</definedName>
    <definedName name="Create_Summary_by_TPI">#REF!</definedName>
    <definedName name="_xlnm.Database" localSheetId="3">#REF!</definedName>
    <definedName name="_xlnm.Database">#REF!</definedName>
    <definedName name="Documentation" localSheetId="3">'[7]3 - Review Tracker'!#REF!</definedName>
    <definedName name="Documentation">'[7]3 - Review Tracker'!#REF!</definedName>
    <definedName name="DSH_Flag">[7]Checks!$L$3</definedName>
    <definedName name="DSH_IND">[8]Checks!$J$3</definedName>
    <definedName name="DY_Begin" localSheetId="3">'[9]Austin Summary'!$N$22</definedName>
    <definedName name="DY_Begin">'[10]Austin Summary'!$N$22</definedName>
    <definedName name="DY_End" localSheetId="3">'[9]Austin Summary'!$P$22</definedName>
    <definedName name="DY_End">'[10]Austin Summary'!$P$22</definedName>
    <definedName name="eeeeee" localSheetId="3">#REF!</definedName>
    <definedName name="eeeeee">#REF!</definedName>
    <definedName name="Estimated_HSL" localSheetId="3">'[11]Estimated HSL FFY 2011'!$A$2:$D$185</definedName>
    <definedName name="Estimated_HSL">'[12]Estimated HSL FFY 2011'!$A$2:$D$185</definedName>
    <definedName name="ExportDataSource" localSheetId="3">#REF!</definedName>
    <definedName name="ExportDataSource">#REF!</definedName>
    <definedName name="fdsfd">#REF!</definedName>
    <definedName name="fff">#REF!</definedName>
    <definedName name="Final_Datasheet_03_05_2013" localSheetId="3">#REF!</definedName>
    <definedName name="Final_Datasheet_03_05_2013">#REF!</definedName>
    <definedName name="GENERAL" localSheetId="3">#REF!</definedName>
    <definedName name="GENERAL">#REF!</definedName>
    <definedName name="HOME">#REF!</definedName>
    <definedName name="HospitalClass" localSheetId="3">'[13]Hospital Classes'!$B$2:$B$9</definedName>
    <definedName name="HospitalClass">'[14]Hospital Classes'!$B$2:$B$9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ME_NPI_Data">#REF!</definedName>
    <definedName name="IME_NPI_Sheet">#REF!</definedName>
    <definedName name="IME_NPI_TIN_name">#REF!</definedName>
    <definedName name="IME_UPL_Truven__TX">#REF!</definedName>
    <definedName name="imppuf_091001" localSheetId="3">#REF!</definedName>
    <definedName name="imppuf_091001">#REF!</definedName>
    <definedName name="inf_0304" localSheetId="3">#REF!</definedName>
    <definedName name="inf_0304">#REF!</definedName>
    <definedName name="inf_0405" localSheetId="3">#REF!</definedName>
    <definedName name="inf_0405">#REF!</definedName>
    <definedName name="INRR_614_PRELIM">#REF!</definedName>
    <definedName name="INRR_614_W_EFFECTIVE_DATES">#REF!</definedName>
    <definedName name="INRR_625B">#REF!</definedName>
    <definedName name="INRR615__PROV_PDI_PRELIM_4">#REF!</definedName>
    <definedName name="INRR625_DRGS">#REF!</definedName>
    <definedName name="INRR625D_080310">#REF!</definedName>
    <definedName name="LINE69">#REF!</definedName>
    <definedName name="nbdgd">#REF!</definedName>
    <definedName name="NPI_Ind">[8]Checks!$F$35</definedName>
    <definedName name="OffsetValue">#REF!</definedName>
    <definedName name="Ownership_List" localSheetId="3">#REF!</definedName>
    <definedName name="Ownership_List">#REF!</definedName>
    <definedName name="PAGE1" localSheetId="3">#REF!</definedName>
    <definedName name="PAGE1">#REF!</definedName>
    <definedName name="PAGE2" localSheetId="3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 localSheetId="3">#REF!</definedName>
    <definedName name="PARTIV">#REF!</definedName>
    <definedName name="PG1BDR">#N/A</definedName>
    <definedName name="PG2_4BDR" localSheetId="3">#REF!</definedName>
    <definedName name="PG2_4BDR">#REF!</definedName>
    <definedName name="PG5_8BDR" localSheetId="3">#REF!</definedName>
    <definedName name="PG5_8BDR">#REF!</definedName>
    <definedName name="_xlnm.Print_Area" localSheetId="3">#REF!</definedName>
    <definedName name="_xlnm.Print_Area">#REF!</definedName>
    <definedName name="Print_Area_1">#REF!</definedName>
    <definedName name="Print_Area_MI">#REF!</definedName>
    <definedName name="_xlnm.Print_Titles">#REF!</definedName>
    <definedName name="Q02a___Rebasing_TPI_Rural_Cnt">#REF!</definedName>
    <definedName name="qry_OP_UPL">#REF!</definedName>
    <definedName name="qry_total_IP_days">#REF!</definedName>
    <definedName name="regions">#REF!</definedName>
    <definedName name="RENAL">#REF!</definedName>
    <definedName name="RESTBDR">#REF!</definedName>
    <definedName name="rrrrrr">#REF!</definedName>
    <definedName name="SCH1A">#REF!</definedName>
    <definedName name="SDA_RATES_FOR_MAILOUT_II">#REF!</definedName>
    <definedName name="selection_adj" localSheetId="3">[15]Assumptions!$L$25</definedName>
    <definedName name="selection_adj">[16]Assumptions!$L$25</definedName>
    <definedName name="sort1_beg" localSheetId="3">#REF!</definedName>
    <definedName name="sort1_beg">#REF!</definedName>
    <definedName name="sort1_col" localSheetId="3">#REF!</definedName>
    <definedName name="sort1_col">#REF!</definedName>
    <definedName name="sort1_end" localSheetId="3">#REF!</definedName>
    <definedName name="sort1_end">#REF!</definedName>
    <definedName name="sort10_beg">#REF!</definedName>
    <definedName name="sort10_col">#REF!</definedName>
    <definedName name="sort10_end">#REF!</definedName>
    <definedName name="sort11_beg">#REF!</definedName>
    <definedName name="sort11_col">#REF!</definedName>
    <definedName name="sort11_end">#REF!</definedName>
    <definedName name="sort2_beg">#REF!</definedName>
    <definedName name="sort2_col">#REF!</definedName>
    <definedName name="sort2_end">#REF!</definedName>
    <definedName name="sort3_beg">#REF!</definedName>
    <definedName name="sort3_col">#REF!</definedName>
    <definedName name="sort3_end">#REF!</definedName>
    <definedName name="sort4_beg">#REF!</definedName>
    <definedName name="sort4_col">#REF!</definedName>
    <definedName name="sort4_end">#REF!</definedName>
    <definedName name="sort5_beg">#REF!</definedName>
    <definedName name="sort5_col">#REF!</definedName>
    <definedName name="sort5_end">#REF!</definedName>
    <definedName name="sort6_beg">#REF!</definedName>
    <definedName name="sort6_col">#REF!</definedName>
    <definedName name="sort6_end">#REF!</definedName>
    <definedName name="sort7_beg">#REF!</definedName>
    <definedName name="sort7_col">#REF!</definedName>
    <definedName name="sort7_end">#REF!</definedName>
    <definedName name="sort8_beg">#REF!</definedName>
    <definedName name="sort8_col">#REF!</definedName>
    <definedName name="sort8_end">#REF!</definedName>
    <definedName name="sort9_beg">#REF!</definedName>
    <definedName name="sort9_col">#REF!</definedName>
    <definedName name="sort9_end">#REF!</definedName>
    <definedName name="STAR_MCO_Factor">[17]assumptions!$B$7</definedName>
    <definedName name="STARPLUS_MCO_Factor">[17]assumptions!$B$8</definedName>
    <definedName name="STATE_OWNED_with_Outlier_and_Inflation" localSheetId="3">#REF!</definedName>
    <definedName name="STATE_OWNED_with_Outlier_and_Inflation">#REF!</definedName>
    <definedName name="STBI4D2" localSheetId="3">#REF!</definedName>
    <definedName name="STBI4D2">#REF!</definedName>
    <definedName name="STBI4D8" localSheetId="3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tm_4093645015" localSheetId="3">#REF!</definedName>
    <definedName name="tm_4093645015">#REF!</definedName>
    <definedName name="tm_4093645264" localSheetId="3">#REF!</definedName>
    <definedName name="tm_4093645264">#REF!</definedName>
    <definedName name="tm_4093645314" localSheetId="3">#REF!</definedName>
    <definedName name="tm_4093645314">#REF!</definedName>
    <definedName name="tm_4093645323">#REF!</definedName>
    <definedName name="tm_4093645391">#REF!</definedName>
    <definedName name="tm_4093645417">#REF!</definedName>
    <definedName name="tm_4093645453">#REF!</definedName>
    <definedName name="tm_4093645454">#REF!</definedName>
    <definedName name="Total_MCO_Payments_and_Charges">#REF!</definedName>
    <definedName name="Traditional_Settlements_Between_1_1_2011___12_31_2011_Rebasing">#REF!</definedName>
    <definedName name="Traditional_Settlements_Between_1_1_2012___12_31_2012">#REF!</definedName>
    <definedName name="Traditional_Settlements_Between_10_1_2013___9_30_2014">'[18]Cost Report Settlements'!#REF!</definedName>
    <definedName name="trend" localSheetId="3">[15]Assumptions!$A$14:$D$19</definedName>
    <definedName name="trend">[16]Assumptions!$A$14:$D$19</definedName>
    <definedName name="tttttt" localSheetId="3">#REF!</definedName>
    <definedName name="tttttt">#REF!</definedName>
    <definedName name="UP">#REF!</definedName>
    <definedName name="YEAR_BEGIN_1" localSheetId="3">'[11]DSH Year Totals'!$A$4</definedName>
    <definedName name="YEAR_BEGIN_1">'[12]DSH Year Totals'!$A$4</definedName>
    <definedName name="YEAR_END_1" localSheetId="3">'[11]DSH Year Totals'!$B$4</definedName>
    <definedName name="YEAR_END_1">'[12]DSH Year Totals'!$B$4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31" i="107" l="1"/>
  <c r="L431" i="107" s="1"/>
  <c r="G6" i="124" l="1"/>
  <c r="G5" i="124"/>
  <c r="G4" i="124"/>
  <c r="K4" i="123"/>
  <c r="K3" i="123"/>
  <c r="K2" i="123"/>
  <c r="G7" i="124" l="1"/>
  <c r="H5" i="124" s="1"/>
  <c r="H4" i="124" l="1"/>
  <c r="H6" i="124"/>
  <c r="H7" i="124" l="1"/>
  <c r="J364" i="77" l="1"/>
  <c r="I364" i="77"/>
  <c r="H364" i="77"/>
  <c r="J291" i="77"/>
  <c r="I291" i="77"/>
  <c r="H291" i="77"/>
  <c r="J307" i="78"/>
  <c r="I307" i="78"/>
  <c r="H307" i="78"/>
  <c r="J250" i="78" l="1"/>
  <c r="I250" i="78"/>
  <c r="H250" i="78"/>
  <c r="F429" i="107" l="1"/>
  <c r="F430" i="107"/>
  <c r="F431" i="107"/>
  <c r="M431" i="107" l="1"/>
  <c r="K386" i="107" l="1"/>
  <c r="L386" i="107" s="1"/>
  <c r="I3" i="107" l="1"/>
  <c r="K429" i="107"/>
  <c r="L429" i="107" s="1"/>
  <c r="M429" i="107"/>
  <c r="K430" i="107"/>
  <c r="L430" i="107" s="1"/>
  <c r="M430" i="107"/>
  <c r="J3" i="107"/>
  <c r="K419" i="107"/>
  <c r="L419" i="107" s="1"/>
  <c r="J35" i="108"/>
  <c r="I35" i="108"/>
  <c r="H35" i="108"/>
  <c r="K35" i="108" l="1"/>
  <c r="K380" i="107"/>
  <c r="L380" i="107" s="1"/>
  <c r="K379" i="107"/>
  <c r="L379" i="107" s="1"/>
  <c r="K382" i="107"/>
  <c r="L382" i="107" s="1"/>
  <c r="K375" i="107"/>
  <c r="L375" i="107" s="1"/>
  <c r="K381" i="107"/>
  <c r="L381" i="107" s="1"/>
  <c r="K385" i="107"/>
  <c r="L385" i="107" s="1"/>
  <c r="K384" i="107"/>
  <c r="L384" i="107" s="1"/>
  <c r="K377" i="107"/>
  <c r="L377" i="107" s="1"/>
  <c r="K383" i="107"/>
  <c r="L383" i="107" s="1"/>
  <c r="K376" i="107"/>
  <c r="L376" i="107" s="1"/>
  <c r="K14" i="107" l="1"/>
  <c r="L14" i="107" s="1"/>
  <c r="L5" i="108" l="1"/>
  <c r="L37" i="108"/>
  <c r="L30" i="108"/>
  <c r="L22" i="108"/>
  <c r="L14" i="108"/>
  <c r="L6" i="108"/>
  <c r="L29" i="108"/>
  <c r="L20" i="108"/>
  <c r="L27" i="108"/>
  <c r="L33" i="108"/>
  <c r="L10" i="108"/>
  <c r="L3" i="108"/>
  <c r="L36" i="108"/>
  <c r="L35" i="108"/>
  <c r="L12" i="108"/>
  <c r="L19" i="108"/>
  <c r="L41" i="108"/>
  <c r="L18" i="108"/>
  <c r="L40" i="108"/>
  <c r="L32" i="108"/>
  <c r="L25" i="108"/>
  <c r="L17" i="108"/>
  <c r="L9" i="108"/>
  <c r="L21" i="108"/>
  <c r="L42" i="108"/>
  <c r="L11" i="108"/>
  <c r="L26" i="108"/>
  <c r="L31" i="108"/>
  <c r="L24" i="108"/>
  <c r="L16" i="108"/>
  <c r="L8" i="108"/>
  <c r="L13" i="108"/>
  <c r="L28" i="108"/>
  <c r="L34" i="108"/>
  <c r="L4" i="108"/>
  <c r="L39" i="108"/>
  <c r="L38" i="108"/>
  <c r="L23" i="108"/>
  <c r="L15" i="108"/>
  <c r="L7" i="108"/>
  <c r="K265" i="107"/>
  <c r="L265" i="107" s="1"/>
  <c r="K173" i="107"/>
  <c r="L173" i="107" s="1"/>
  <c r="L2" i="108"/>
  <c r="K59" i="107"/>
  <c r="L59" i="107" s="1"/>
  <c r="K366" i="107"/>
  <c r="L366" i="107" s="1"/>
  <c r="K359" i="107"/>
  <c r="L359" i="107" s="1"/>
  <c r="K87" i="107"/>
  <c r="L87" i="107" s="1"/>
  <c r="K82" i="107"/>
  <c r="L82" i="107" s="1"/>
  <c r="K323" i="107"/>
  <c r="L323" i="107" s="1"/>
  <c r="K350" i="107"/>
  <c r="L350" i="107" s="1"/>
  <c r="K72" i="107"/>
  <c r="L72" i="107" s="1"/>
  <c r="K411" i="107"/>
  <c r="L411" i="107" s="1"/>
  <c r="K287" i="107"/>
  <c r="L287" i="107" s="1"/>
  <c r="K356" i="107"/>
  <c r="L356" i="107" s="1"/>
  <c r="K75" i="107"/>
  <c r="L75" i="107" s="1"/>
  <c r="K22" i="107"/>
  <c r="L22" i="107" s="1"/>
  <c r="K40" i="107"/>
  <c r="L40" i="107" s="1"/>
  <c r="K308" i="107"/>
  <c r="L308" i="107" s="1"/>
  <c r="K406" i="107"/>
  <c r="L406" i="107" s="1"/>
  <c r="K423" i="107"/>
  <c r="L423" i="107" s="1"/>
  <c r="K227" i="107"/>
  <c r="L227" i="107" s="1"/>
  <c r="K399" i="107"/>
  <c r="L399" i="107" s="1"/>
  <c r="K370" i="107"/>
  <c r="L370" i="107" s="1"/>
  <c r="K427" i="107"/>
  <c r="L427" i="107" s="1"/>
  <c r="K415" i="107"/>
  <c r="L415" i="107" s="1"/>
  <c r="K94" i="107"/>
  <c r="L94" i="107" s="1"/>
  <c r="K414" i="107"/>
  <c r="L414" i="107" s="1"/>
  <c r="K85" i="107"/>
  <c r="L85" i="107" s="1"/>
  <c r="K68" i="107"/>
  <c r="L68" i="107" s="1"/>
  <c r="K337" i="107"/>
  <c r="L337" i="107" s="1"/>
  <c r="K333" i="107"/>
  <c r="L333" i="107" s="1"/>
  <c r="K327" i="107"/>
  <c r="L327" i="107" s="1"/>
  <c r="K51" i="107"/>
  <c r="L51" i="107" s="1"/>
  <c r="K47" i="107"/>
  <c r="L47" i="107" s="1"/>
  <c r="K42" i="107"/>
  <c r="L42" i="107" s="1"/>
  <c r="K298" i="107"/>
  <c r="L298" i="107" s="1"/>
  <c r="K29" i="107"/>
  <c r="L29" i="107" s="1"/>
  <c r="K276" i="107"/>
  <c r="L276" i="107" s="1"/>
  <c r="K223" i="107"/>
  <c r="L223" i="107" s="1"/>
  <c r="K362" i="107"/>
  <c r="L362" i="107" s="1"/>
  <c r="K101" i="107"/>
  <c r="L101" i="107" s="1"/>
  <c r="K98" i="107"/>
  <c r="L98" i="107" s="1"/>
  <c r="K93" i="107"/>
  <c r="L93" i="107" s="1"/>
  <c r="K84" i="107"/>
  <c r="L84" i="107" s="1"/>
  <c r="K77" i="107"/>
  <c r="L77" i="107" s="1"/>
  <c r="K73" i="107"/>
  <c r="L73" i="107" s="1"/>
  <c r="K67" i="107"/>
  <c r="L67" i="107" s="1"/>
  <c r="K426" i="107"/>
  <c r="L426" i="107" s="1"/>
  <c r="K332" i="107"/>
  <c r="L332" i="107" s="1"/>
  <c r="K57" i="107"/>
  <c r="L57" i="107" s="1"/>
  <c r="K38" i="107"/>
  <c r="L38" i="107" s="1"/>
  <c r="K307" i="107"/>
  <c r="L307" i="107" s="1"/>
  <c r="K35" i="107"/>
  <c r="L35" i="107" s="1"/>
  <c r="K402" i="107"/>
  <c r="L402" i="107" s="1"/>
  <c r="K398" i="107"/>
  <c r="L398" i="107" s="1"/>
  <c r="K230" i="107"/>
  <c r="L230" i="107" s="1"/>
  <c r="K286" i="107"/>
  <c r="L286" i="107" s="1"/>
  <c r="K290" i="107"/>
  <c r="L290" i="107" s="1"/>
  <c r="K394" i="107"/>
  <c r="L394" i="107" s="1"/>
  <c r="K393" i="107"/>
  <c r="L393" i="107" s="1"/>
  <c r="K198" i="107"/>
  <c r="L198" i="107" s="1"/>
  <c r="K197" i="107"/>
  <c r="L197" i="107" s="1"/>
  <c r="K204" i="107"/>
  <c r="L204" i="107" s="1"/>
  <c r="K122" i="107"/>
  <c r="L122" i="107" s="1"/>
  <c r="K216" i="107"/>
  <c r="L216" i="107" s="1"/>
  <c r="K210" i="107"/>
  <c r="L210" i="107" s="1"/>
  <c r="K195" i="107"/>
  <c r="L195" i="107" s="1"/>
  <c r="K129" i="107"/>
  <c r="L129" i="107" s="1"/>
  <c r="K172" i="107"/>
  <c r="L172" i="107" s="1"/>
  <c r="K164" i="107"/>
  <c r="L164" i="107" s="1"/>
  <c r="K156" i="107"/>
  <c r="L156" i="107" s="1"/>
  <c r="K207" i="107"/>
  <c r="L207" i="107" s="1"/>
  <c r="K178" i="107"/>
  <c r="L178" i="107" s="1"/>
  <c r="K373" i="107"/>
  <c r="L373" i="107" s="1"/>
  <c r="K365" i="107"/>
  <c r="L365" i="107" s="1"/>
  <c r="K103" i="107"/>
  <c r="L103" i="107" s="1"/>
  <c r="K100" i="107"/>
  <c r="L100" i="107" s="1"/>
  <c r="K347" i="107"/>
  <c r="L347" i="107" s="1"/>
  <c r="K81" i="107"/>
  <c r="L81" i="107" s="1"/>
  <c r="K71" i="107"/>
  <c r="L71" i="107" s="1"/>
  <c r="K329" i="107"/>
  <c r="L329" i="107" s="1"/>
  <c r="K54" i="107"/>
  <c r="L54" i="107" s="1"/>
  <c r="K45" i="107"/>
  <c r="L45" i="107" s="1"/>
  <c r="K37" i="107"/>
  <c r="L37" i="107" s="1"/>
  <c r="K34" i="107"/>
  <c r="L34" i="107" s="1"/>
  <c r="K285" i="107"/>
  <c r="L285" i="107" s="1"/>
  <c r="K262" i="107"/>
  <c r="L262" i="107" s="1"/>
  <c r="K391" i="107"/>
  <c r="L391" i="107" s="1"/>
  <c r="K244" i="107"/>
  <c r="L244" i="107" s="1"/>
  <c r="K222" i="107"/>
  <c r="L222" i="107" s="1"/>
  <c r="K214" i="107"/>
  <c r="L214" i="107" s="1"/>
  <c r="K425" i="107"/>
  <c r="L425" i="107" s="1"/>
  <c r="K302" i="107"/>
  <c r="L302" i="107" s="1"/>
  <c r="K299" i="107"/>
  <c r="L299" i="107" s="1"/>
  <c r="K292" i="107"/>
  <c r="L292" i="107" s="1"/>
  <c r="K283" i="107"/>
  <c r="L283" i="107" s="1"/>
  <c r="K280" i="107"/>
  <c r="L280" i="107" s="1"/>
  <c r="K261" i="107"/>
  <c r="L261" i="107" s="1"/>
  <c r="K213" i="107"/>
  <c r="L213" i="107" s="1"/>
  <c r="K418" i="107"/>
  <c r="L418" i="107" s="1"/>
  <c r="K368" i="107"/>
  <c r="L368" i="107" s="1"/>
  <c r="K361" i="107"/>
  <c r="L361" i="107" s="1"/>
  <c r="K92" i="107"/>
  <c r="L92" i="107" s="1"/>
  <c r="K83" i="107"/>
  <c r="L83" i="107" s="1"/>
  <c r="K76" i="107"/>
  <c r="L76" i="107" s="1"/>
  <c r="K340" i="107"/>
  <c r="L340" i="107" s="1"/>
  <c r="K331" i="107"/>
  <c r="L331" i="107" s="1"/>
  <c r="K56" i="107"/>
  <c r="L56" i="107" s="1"/>
  <c r="K50" i="107"/>
  <c r="L50" i="107" s="1"/>
  <c r="K412" i="107"/>
  <c r="L412" i="107" s="1"/>
  <c r="K44" i="107"/>
  <c r="L44" i="107" s="1"/>
  <c r="K311" i="107"/>
  <c r="L311" i="107" s="1"/>
  <c r="K306" i="107"/>
  <c r="L306" i="107" s="1"/>
  <c r="K424" i="107"/>
  <c r="L424" i="107" s="1"/>
  <c r="K32" i="107"/>
  <c r="L32" i="107" s="1"/>
  <c r="K296" i="107"/>
  <c r="L296" i="107" s="1"/>
  <c r="K400" i="107"/>
  <c r="L400" i="107" s="1"/>
  <c r="K277" i="107"/>
  <c r="L277" i="107" s="1"/>
  <c r="K421" i="107"/>
  <c r="L421" i="107" s="1"/>
  <c r="K247" i="107"/>
  <c r="L247" i="107" s="1"/>
  <c r="K428" i="107"/>
  <c r="L428" i="107" s="1"/>
  <c r="K367" i="107"/>
  <c r="L367" i="107" s="1"/>
  <c r="K360" i="107"/>
  <c r="L360" i="107" s="1"/>
  <c r="K357" i="107"/>
  <c r="L357" i="107" s="1"/>
  <c r="K96" i="107"/>
  <c r="L96" i="107" s="1"/>
  <c r="K88" i="107"/>
  <c r="L88" i="107" s="1"/>
  <c r="K345" i="107"/>
  <c r="L345" i="107" s="1"/>
  <c r="K339" i="107"/>
  <c r="L339" i="107" s="1"/>
  <c r="K62" i="107"/>
  <c r="L62" i="107" s="1"/>
  <c r="K324" i="107"/>
  <c r="L324" i="107" s="1"/>
  <c r="K46" i="107"/>
  <c r="L46" i="107" s="1"/>
  <c r="K41" i="107"/>
  <c r="L41" i="107" s="1"/>
  <c r="K305" i="107"/>
  <c r="L305" i="107" s="1"/>
  <c r="K300" i="107"/>
  <c r="L300" i="107" s="1"/>
  <c r="K31" i="107"/>
  <c r="L31" i="107" s="1"/>
  <c r="K24" i="107"/>
  <c r="L24" i="107" s="1"/>
  <c r="K23" i="107"/>
  <c r="L23" i="107" s="1"/>
  <c r="K270" i="107"/>
  <c r="L270" i="107" s="1"/>
  <c r="K20" i="107"/>
  <c r="L20" i="107" s="1"/>
  <c r="K18" i="107"/>
  <c r="L18" i="107" s="1"/>
  <c r="K246" i="107"/>
  <c r="L246" i="107" s="1"/>
  <c r="K217" i="107"/>
  <c r="L217" i="107" s="1"/>
  <c r="K372" i="107"/>
  <c r="L372" i="107" s="1"/>
  <c r="K364" i="107"/>
  <c r="L364" i="107" s="1"/>
  <c r="K102" i="107"/>
  <c r="L102" i="107" s="1"/>
  <c r="K99" i="107"/>
  <c r="L99" i="107" s="1"/>
  <c r="K352" i="107"/>
  <c r="L352" i="107" s="1"/>
  <c r="K90" i="107"/>
  <c r="L90" i="107" s="1"/>
  <c r="K346" i="107"/>
  <c r="L346" i="107" s="1"/>
  <c r="K80" i="107"/>
  <c r="L80" i="107" s="1"/>
  <c r="K70" i="107"/>
  <c r="L70" i="107" s="1"/>
  <c r="K64" i="107"/>
  <c r="L64" i="107" s="1"/>
  <c r="K58" i="107"/>
  <c r="L58" i="107" s="1"/>
  <c r="K53" i="107"/>
  <c r="L53" i="107" s="1"/>
  <c r="K410" i="107"/>
  <c r="L410" i="107" s="1"/>
  <c r="K407" i="107"/>
  <c r="L407" i="107" s="1"/>
  <c r="K405" i="107"/>
  <c r="L405" i="107" s="1"/>
  <c r="K390" i="107"/>
  <c r="L390" i="107" s="1"/>
  <c r="K243" i="107"/>
  <c r="L243" i="107" s="1"/>
  <c r="K221" i="107"/>
  <c r="L221" i="107" s="1"/>
  <c r="K371" i="107"/>
  <c r="L371" i="107" s="1"/>
  <c r="K363" i="107"/>
  <c r="L363" i="107" s="1"/>
  <c r="K355" i="107"/>
  <c r="L355" i="107" s="1"/>
  <c r="K95" i="107"/>
  <c r="L95" i="107" s="1"/>
  <c r="K63" i="107"/>
  <c r="L63" i="107" s="1"/>
  <c r="K328" i="107"/>
  <c r="L328" i="107" s="1"/>
  <c r="K52" i="107"/>
  <c r="L52" i="107" s="1"/>
  <c r="K318" i="107"/>
  <c r="L318" i="107" s="1"/>
  <c r="K309" i="107"/>
  <c r="L309" i="107" s="1"/>
  <c r="F419" i="107" l="1"/>
  <c r="G419" i="107"/>
  <c r="L303" i="78"/>
  <c r="F303" i="78"/>
  <c r="L290" i="78"/>
  <c r="F290" i="78"/>
  <c r="L269" i="78"/>
  <c r="F269" i="78"/>
  <c r="L257" i="78"/>
  <c r="F257" i="78"/>
  <c r="L235" i="78"/>
  <c r="F235" i="78"/>
  <c r="L220" i="78"/>
  <c r="F220" i="78"/>
  <c r="L41" i="78"/>
  <c r="F41" i="78"/>
  <c r="L188" i="78"/>
  <c r="F188" i="78"/>
  <c r="L30" i="78"/>
  <c r="F30" i="78"/>
  <c r="L21" i="78"/>
  <c r="F21" i="78"/>
  <c r="L139" i="78"/>
  <c r="F139" i="78"/>
  <c r="L122" i="78"/>
  <c r="F122" i="78"/>
  <c r="L101" i="78"/>
  <c r="F101" i="78"/>
  <c r="F379" i="107"/>
  <c r="F380" i="107"/>
  <c r="F73" i="78"/>
  <c r="F382" i="107"/>
  <c r="F377" i="107"/>
  <c r="F385" i="107"/>
  <c r="L289" i="78"/>
  <c r="F289" i="78"/>
  <c r="L276" i="78"/>
  <c r="F276" i="78"/>
  <c r="L264" i="78"/>
  <c r="F264" i="78"/>
  <c r="L248" i="78"/>
  <c r="F248" i="78"/>
  <c r="L234" i="78"/>
  <c r="F234" i="78"/>
  <c r="L223" i="78"/>
  <c r="F223" i="78"/>
  <c r="L44" i="78"/>
  <c r="F44" i="78"/>
  <c r="L40" i="78"/>
  <c r="F40" i="78"/>
  <c r="L194" i="78"/>
  <c r="F194" i="78"/>
  <c r="L36" i="78"/>
  <c r="F36" i="78"/>
  <c r="L172" i="78"/>
  <c r="F172" i="78"/>
  <c r="L160" i="78"/>
  <c r="F160" i="78"/>
  <c r="L150" i="78"/>
  <c r="F150" i="78"/>
  <c r="L15" i="78"/>
  <c r="F15" i="78"/>
  <c r="L127" i="78"/>
  <c r="F127" i="78"/>
  <c r="L114" i="78"/>
  <c r="F114" i="78"/>
  <c r="L5" i="78"/>
  <c r="F5" i="78"/>
  <c r="L87" i="78"/>
  <c r="F87" i="78"/>
  <c r="L302" i="78"/>
  <c r="F302" i="78"/>
  <c r="L292" i="78"/>
  <c r="F292" i="78"/>
  <c r="L283" i="78"/>
  <c r="F283" i="78"/>
  <c r="L275" i="78"/>
  <c r="F275" i="78"/>
  <c r="L263" i="78"/>
  <c r="F263" i="78"/>
  <c r="L247" i="78"/>
  <c r="F247" i="78"/>
  <c r="L239" i="78"/>
  <c r="F239" i="78"/>
  <c r="L53" i="78"/>
  <c r="F53" i="78"/>
  <c r="L218" i="78"/>
  <c r="F218" i="78"/>
  <c r="L207" i="78"/>
  <c r="F207" i="78"/>
  <c r="L39" i="78"/>
  <c r="F39" i="78"/>
  <c r="L35" i="78"/>
  <c r="F35" i="78"/>
  <c r="L171" i="78"/>
  <c r="F171" i="78"/>
  <c r="L25" i="78"/>
  <c r="F25" i="78"/>
  <c r="L149" i="78"/>
  <c r="F149" i="78"/>
  <c r="L14" i="78"/>
  <c r="F14" i="78"/>
  <c r="L126" i="78"/>
  <c r="F126" i="78"/>
  <c r="L113" i="78"/>
  <c r="F113" i="78"/>
  <c r="L100" i="78"/>
  <c r="F100" i="78"/>
  <c r="L86" i="78"/>
  <c r="F86" i="78"/>
  <c r="L306" i="78"/>
  <c r="F306" i="78"/>
  <c r="L301" i="78"/>
  <c r="F301" i="78"/>
  <c r="L298" i="78"/>
  <c r="F298" i="78"/>
  <c r="L66" i="78"/>
  <c r="F66" i="78"/>
  <c r="L62" i="78"/>
  <c r="F62" i="78"/>
  <c r="L282" i="78"/>
  <c r="F282" i="78"/>
  <c r="L274" i="78"/>
  <c r="F274" i="78"/>
  <c r="L266" i="78"/>
  <c r="F266" i="78"/>
  <c r="L262" i="78"/>
  <c r="F262" i="78"/>
  <c r="L254" i="78"/>
  <c r="F254" i="78"/>
  <c r="L246" i="78"/>
  <c r="F246" i="78"/>
  <c r="L54" i="78"/>
  <c r="F54" i="78"/>
  <c r="L52" i="78"/>
  <c r="F52" i="78"/>
  <c r="L222" i="78"/>
  <c r="F222" i="78"/>
  <c r="L46" i="78"/>
  <c r="F46" i="78"/>
  <c r="L213" i="78"/>
  <c r="F213" i="78"/>
  <c r="L206" i="78"/>
  <c r="F206" i="78"/>
  <c r="L200" i="78"/>
  <c r="F200" i="78"/>
  <c r="L193" i="78"/>
  <c r="F193" i="78"/>
  <c r="L185" i="78"/>
  <c r="F185" i="78"/>
  <c r="L181" i="78"/>
  <c r="F181" i="78"/>
  <c r="L176" i="78"/>
  <c r="F176" i="78"/>
  <c r="L170" i="78"/>
  <c r="F170" i="78"/>
  <c r="L163" i="78"/>
  <c r="F163" i="78"/>
  <c r="L24" i="78"/>
  <c r="F24" i="78"/>
  <c r="L155" i="78"/>
  <c r="F155" i="78"/>
  <c r="L19" i="78"/>
  <c r="F19" i="78"/>
  <c r="L143" i="78"/>
  <c r="F143" i="78"/>
  <c r="L138" i="78"/>
  <c r="F138" i="78"/>
  <c r="L131" i="78"/>
  <c r="F131" i="78"/>
  <c r="L10" i="78"/>
  <c r="F10" i="78"/>
  <c r="L119" i="78"/>
  <c r="F119" i="78"/>
  <c r="L112" i="78"/>
  <c r="F112" i="78"/>
  <c r="L106" i="78"/>
  <c r="F106" i="78"/>
  <c r="L99" i="78"/>
  <c r="F99" i="78"/>
  <c r="L93" i="78"/>
  <c r="F93" i="78"/>
  <c r="L85" i="78"/>
  <c r="F85" i="78"/>
  <c r="L78" i="78"/>
  <c r="F78" i="78"/>
  <c r="L305" i="78"/>
  <c r="F305" i="78"/>
  <c r="L300" i="78"/>
  <c r="F300" i="78"/>
  <c r="L297" i="78"/>
  <c r="F297" i="78"/>
  <c r="L65" i="78"/>
  <c r="F65" i="78"/>
  <c r="L61" i="78"/>
  <c r="F61" i="78"/>
  <c r="L281" i="78"/>
  <c r="F281" i="78"/>
  <c r="L273" i="78"/>
  <c r="F273" i="78"/>
  <c r="L60" i="78"/>
  <c r="F60" i="78"/>
  <c r="L261" i="78"/>
  <c r="F261" i="78"/>
  <c r="L253" i="78"/>
  <c r="F253" i="78"/>
  <c r="L245" i="78"/>
  <c r="F245" i="78"/>
  <c r="L238" i="78"/>
  <c r="F238" i="78"/>
  <c r="L233" i="78"/>
  <c r="F233" i="78"/>
  <c r="L227" i="78"/>
  <c r="F227" i="78"/>
  <c r="L49" i="78"/>
  <c r="F49" i="78"/>
  <c r="L217" i="78"/>
  <c r="F217" i="78"/>
  <c r="L42" i="78"/>
  <c r="F42" i="78"/>
  <c r="L205" i="78"/>
  <c r="F205" i="78"/>
  <c r="L199" i="78"/>
  <c r="F199" i="78"/>
  <c r="L192" i="78"/>
  <c r="F192" i="78"/>
  <c r="L184" i="78"/>
  <c r="F184" i="78"/>
  <c r="L34" i="78"/>
  <c r="F34" i="78"/>
  <c r="L175" i="78"/>
  <c r="F175" i="78"/>
  <c r="L169" i="78"/>
  <c r="F169" i="78"/>
  <c r="L28" i="78"/>
  <c r="F28" i="78"/>
  <c r="L23" i="78"/>
  <c r="F23" i="78"/>
  <c r="L154" i="78"/>
  <c r="F154" i="78"/>
  <c r="L148" i="78"/>
  <c r="F148" i="78"/>
  <c r="L16" i="78"/>
  <c r="F16" i="78"/>
  <c r="L137" i="78"/>
  <c r="F137" i="78"/>
  <c r="L130" i="78"/>
  <c r="F130" i="78"/>
  <c r="L9" i="78"/>
  <c r="F9" i="78"/>
  <c r="L118" i="78"/>
  <c r="F118" i="78"/>
  <c r="L111" i="78"/>
  <c r="F111" i="78"/>
  <c r="L105" i="78"/>
  <c r="F105" i="78"/>
  <c r="L98" i="78"/>
  <c r="F98" i="78"/>
  <c r="L92" i="78"/>
  <c r="F92" i="78"/>
  <c r="L84" i="78"/>
  <c r="F84" i="78"/>
  <c r="L77" i="78"/>
  <c r="F77" i="78"/>
  <c r="L285" i="78"/>
  <c r="F285" i="78"/>
  <c r="L265" i="78"/>
  <c r="F265" i="78"/>
  <c r="L241" i="78"/>
  <c r="F241" i="78"/>
  <c r="L224" i="78"/>
  <c r="F224" i="78"/>
  <c r="L209" i="78"/>
  <c r="F209" i="78"/>
  <c r="L182" i="78"/>
  <c r="F182" i="78"/>
  <c r="L165" i="78"/>
  <c r="F165" i="78"/>
  <c r="L151" i="78"/>
  <c r="F151" i="78"/>
  <c r="L134" i="78"/>
  <c r="F134" i="78"/>
  <c r="L115" i="78"/>
  <c r="F115" i="78"/>
  <c r="L96" i="78"/>
  <c r="F96" i="78"/>
  <c r="L80" i="78"/>
  <c r="F80" i="78"/>
  <c r="L69" i="78"/>
  <c r="F69" i="78"/>
  <c r="L293" i="78"/>
  <c r="F293" i="78"/>
  <c r="L284" i="78"/>
  <c r="F284" i="78"/>
  <c r="L268" i="78"/>
  <c r="F268" i="78"/>
  <c r="L256" i="78"/>
  <c r="F256" i="78"/>
  <c r="L240" i="78"/>
  <c r="F240" i="78"/>
  <c r="L228" i="78"/>
  <c r="F228" i="78"/>
  <c r="L219" i="78"/>
  <c r="F219" i="78"/>
  <c r="L208" i="78"/>
  <c r="F208" i="78"/>
  <c r="L187" i="78"/>
  <c r="F187" i="78"/>
  <c r="L178" i="78"/>
  <c r="F178" i="78"/>
  <c r="L164" i="78"/>
  <c r="F164" i="78"/>
  <c r="L157" i="78"/>
  <c r="F157" i="78"/>
  <c r="L144" i="78"/>
  <c r="F144" i="78"/>
  <c r="L133" i="78"/>
  <c r="F133" i="78"/>
  <c r="L121" i="78"/>
  <c r="F121" i="78"/>
  <c r="L108" i="78"/>
  <c r="F108" i="78"/>
  <c r="L95" i="78"/>
  <c r="F95" i="78"/>
  <c r="L2" i="78"/>
  <c r="F2" i="78"/>
  <c r="L72" i="78"/>
  <c r="F72" i="78"/>
  <c r="L299" i="78"/>
  <c r="F299" i="78"/>
  <c r="L288" i="78"/>
  <c r="F288" i="78"/>
  <c r="L267" i="78"/>
  <c r="F267" i="78"/>
  <c r="L255" i="78"/>
  <c r="F255" i="78"/>
  <c r="L55" i="78"/>
  <c r="F55" i="78"/>
  <c r="L50" i="78"/>
  <c r="F50" i="78"/>
  <c r="L43" i="78"/>
  <c r="F43" i="78"/>
  <c r="L201" i="78"/>
  <c r="F201" i="78"/>
  <c r="L186" i="78"/>
  <c r="F186" i="78"/>
  <c r="L177" i="78"/>
  <c r="F177" i="78"/>
  <c r="L29" i="78"/>
  <c r="F29" i="78"/>
  <c r="L156" i="78"/>
  <c r="F156" i="78"/>
  <c r="L17" i="78"/>
  <c r="F17" i="78"/>
  <c r="L132" i="78"/>
  <c r="F132" i="78"/>
  <c r="L120" i="78"/>
  <c r="F120" i="78"/>
  <c r="L107" i="78"/>
  <c r="F107" i="78"/>
  <c r="L94" i="78"/>
  <c r="F94" i="78"/>
  <c r="L79" i="78"/>
  <c r="F79" i="78"/>
  <c r="L304" i="78"/>
  <c r="F304" i="78"/>
  <c r="L68" i="78"/>
  <c r="F68" i="78"/>
  <c r="L296" i="78"/>
  <c r="F296" i="78"/>
  <c r="L64" i="78"/>
  <c r="F64" i="78"/>
  <c r="L280" i="78"/>
  <c r="F280" i="78"/>
  <c r="L272" i="78"/>
  <c r="F272" i="78"/>
  <c r="L59" i="78"/>
  <c r="F59" i="78"/>
  <c r="L260" i="78"/>
  <c r="F260" i="78"/>
  <c r="L252" i="78"/>
  <c r="F252" i="78"/>
  <c r="L244" i="78"/>
  <c r="F244" i="78"/>
  <c r="L237" i="78"/>
  <c r="F237" i="78"/>
  <c r="L232" i="78"/>
  <c r="F232" i="78"/>
  <c r="L51" i="78"/>
  <c r="F51" i="78"/>
  <c r="L48" i="78"/>
  <c r="F48" i="78"/>
  <c r="L216" i="78"/>
  <c r="F216" i="78"/>
  <c r="L212" i="78"/>
  <c r="F212" i="78"/>
  <c r="L204" i="78"/>
  <c r="F204" i="78"/>
  <c r="L198" i="78"/>
  <c r="F198" i="78"/>
  <c r="L191" i="78"/>
  <c r="F191" i="78"/>
  <c r="L183" i="78"/>
  <c r="F183" i="78"/>
  <c r="L33" i="78"/>
  <c r="F33" i="78"/>
  <c r="L174" i="78"/>
  <c r="F174" i="78"/>
  <c r="L168" i="78"/>
  <c r="F168" i="78"/>
  <c r="L162" i="78"/>
  <c r="F162" i="78"/>
  <c r="L159" i="78"/>
  <c r="F159" i="78"/>
  <c r="L153" i="78"/>
  <c r="F153" i="78"/>
  <c r="L147" i="78"/>
  <c r="F147" i="78"/>
  <c r="L142" i="78"/>
  <c r="F142" i="78"/>
  <c r="L13" i="78"/>
  <c r="F13" i="78"/>
  <c r="L12" i="78"/>
  <c r="F12" i="78"/>
  <c r="L125" i="78"/>
  <c r="F125" i="78"/>
  <c r="L8" i="78"/>
  <c r="F8" i="78"/>
  <c r="L7" i="78"/>
  <c r="F7" i="78"/>
  <c r="L104" i="78"/>
  <c r="F104" i="78"/>
  <c r="L4" i="78"/>
  <c r="F4" i="78"/>
  <c r="L91" i="78"/>
  <c r="F91" i="78"/>
  <c r="L83" i="78"/>
  <c r="F83" i="78"/>
  <c r="L76" i="78"/>
  <c r="F76" i="78"/>
  <c r="L71" i="78"/>
  <c r="F71" i="78"/>
  <c r="L67" i="78"/>
  <c r="F67" i="78"/>
  <c r="L295" i="78"/>
  <c r="F295" i="78"/>
  <c r="L291" i="78"/>
  <c r="F291" i="78"/>
  <c r="L287" i="78"/>
  <c r="F287" i="78"/>
  <c r="L279" i="78"/>
  <c r="F279" i="78"/>
  <c r="L271" i="78"/>
  <c r="F271" i="78"/>
  <c r="L58" i="78"/>
  <c r="F58" i="78"/>
  <c r="L259" i="78"/>
  <c r="F259" i="78"/>
  <c r="L251" i="78"/>
  <c r="F251" i="78"/>
  <c r="L243" i="78"/>
  <c r="F243" i="78"/>
  <c r="L56" i="78"/>
  <c r="F56" i="78"/>
  <c r="L231" i="78"/>
  <c r="F231" i="78"/>
  <c r="L226" i="78"/>
  <c r="F226" i="78"/>
  <c r="L221" i="78"/>
  <c r="F221" i="78"/>
  <c r="L215" i="78"/>
  <c r="F215" i="78"/>
  <c r="L211" i="78"/>
  <c r="F211" i="78"/>
  <c r="L203" i="78"/>
  <c r="F203" i="78"/>
  <c r="L197" i="78"/>
  <c r="F197" i="78"/>
  <c r="L190" i="78"/>
  <c r="F190" i="78"/>
  <c r="L38" i="78"/>
  <c r="F38" i="78"/>
  <c r="L180" i="78"/>
  <c r="F180" i="78"/>
  <c r="L31" i="78"/>
  <c r="F31" i="78"/>
  <c r="L167" i="78"/>
  <c r="F167" i="78"/>
  <c r="L161" i="78"/>
  <c r="F161" i="78"/>
  <c r="L22" i="78"/>
  <c r="F22" i="78"/>
  <c r="L152" i="78"/>
  <c r="F152" i="78"/>
  <c r="L146" i="78"/>
  <c r="F146" i="78"/>
  <c r="L141" i="78"/>
  <c r="F141" i="78"/>
  <c r="L136" i="78"/>
  <c r="F136" i="78"/>
  <c r="L129" i="78"/>
  <c r="F129" i="78"/>
  <c r="L124" i="78"/>
  <c r="F124" i="78"/>
  <c r="L117" i="78"/>
  <c r="F117" i="78"/>
  <c r="L110" i="78"/>
  <c r="F110" i="78"/>
  <c r="L103" i="78"/>
  <c r="F103" i="78"/>
  <c r="L3" i="78"/>
  <c r="F3" i="78"/>
  <c r="L90" i="78"/>
  <c r="F90" i="78"/>
  <c r="L82" i="78"/>
  <c r="F82" i="78"/>
  <c r="L75" i="78"/>
  <c r="F75" i="78"/>
  <c r="L294" i="78"/>
  <c r="F294" i="78"/>
  <c r="L277" i="78"/>
  <c r="F277" i="78"/>
  <c r="L249" i="78"/>
  <c r="F249" i="78"/>
  <c r="L229" i="78"/>
  <c r="F229" i="78"/>
  <c r="L214" i="78"/>
  <c r="F214" i="78"/>
  <c r="L195" i="78"/>
  <c r="F195" i="78"/>
  <c r="L32" i="78"/>
  <c r="F32" i="78"/>
  <c r="L26" i="78"/>
  <c r="F26" i="78"/>
  <c r="L18" i="78"/>
  <c r="F18" i="78"/>
  <c r="L11" i="78"/>
  <c r="F11" i="78"/>
  <c r="L109" i="78"/>
  <c r="F109" i="78"/>
  <c r="L88" i="78"/>
  <c r="F88" i="78"/>
  <c r="L70" i="78"/>
  <c r="F70" i="78"/>
  <c r="L307" i="78"/>
  <c r="F307" i="78"/>
  <c r="L63" i="78"/>
  <c r="F63" i="78"/>
  <c r="L286" i="78"/>
  <c r="F286" i="78"/>
  <c r="L278" i="78"/>
  <c r="F278" i="78"/>
  <c r="L270" i="78"/>
  <c r="F270" i="78"/>
  <c r="L57" i="78"/>
  <c r="F57" i="78"/>
  <c r="L258" i="78"/>
  <c r="F258" i="78"/>
  <c r="L250" i="78"/>
  <c r="F250" i="78"/>
  <c r="L242" i="78"/>
  <c r="F242" i="78"/>
  <c r="L236" i="78"/>
  <c r="F236" i="78"/>
  <c r="L230" i="78"/>
  <c r="F230" i="78"/>
  <c r="L225" i="78"/>
  <c r="F225" i="78"/>
  <c r="L47" i="78"/>
  <c r="F47" i="78"/>
  <c r="L45" i="78"/>
  <c r="F45" i="78"/>
  <c r="L210" i="78"/>
  <c r="F210" i="78"/>
  <c r="L202" i="78"/>
  <c r="F202" i="78"/>
  <c r="L196" i="78"/>
  <c r="F196" i="78"/>
  <c r="L189" i="78"/>
  <c r="F189" i="78"/>
  <c r="L37" i="78"/>
  <c r="F37" i="78"/>
  <c r="L179" i="78"/>
  <c r="F179" i="78"/>
  <c r="L173" i="78"/>
  <c r="F173" i="78"/>
  <c r="L166" i="78"/>
  <c r="F166" i="78"/>
  <c r="L27" i="78"/>
  <c r="F27" i="78"/>
  <c r="L158" i="78"/>
  <c r="F158" i="78"/>
  <c r="L20" i="78"/>
  <c r="F20" i="78"/>
  <c r="L145" i="78"/>
  <c r="F145" i="78"/>
  <c r="L140" i="78"/>
  <c r="F140" i="78"/>
  <c r="L135" i="78"/>
  <c r="F135" i="78"/>
  <c r="L128" i="78"/>
  <c r="F128" i="78"/>
  <c r="L123" i="78"/>
  <c r="F123" i="78"/>
  <c r="L116" i="78"/>
  <c r="F116" i="78"/>
  <c r="L6" i="78"/>
  <c r="F6" i="78"/>
  <c r="L102" i="78"/>
  <c r="F102" i="78"/>
  <c r="L97" i="78"/>
  <c r="F97" i="78"/>
  <c r="L89" i="78"/>
  <c r="F89" i="78"/>
  <c r="L81" i="78"/>
  <c r="F81" i="78"/>
  <c r="L74" i="78"/>
  <c r="F74" i="78"/>
  <c r="F2" i="77"/>
  <c r="L129" i="77"/>
  <c r="F129" i="77"/>
  <c r="L121" i="77"/>
  <c r="F121" i="77"/>
  <c r="L113" i="77"/>
  <c r="F113" i="77"/>
  <c r="L105" i="77"/>
  <c r="F105" i="77"/>
  <c r="L97" i="77"/>
  <c r="F97" i="77"/>
  <c r="L89" i="77"/>
  <c r="F89" i="77"/>
  <c r="L81" i="77"/>
  <c r="F81" i="77"/>
  <c r="L73" i="77"/>
  <c r="F73" i="77"/>
  <c r="L65" i="77"/>
  <c r="F65" i="77"/>
  <c r="L57" i="77"/>
  <c r="F57" i="77"/>
  <c r="L49" i="77"/>
  <c r="F49" i="77"/>
  <c r="L41" i="77"/>
  <c r="F41" i="77"/>
  <c r="L33" i="77"/>
  <c r="F33" i="77"/>
  <c r="L25" i="77"/>
  <c r="F25" i="77"/>
  <c r="L17" i="77"/>
  <c r="F17" i="77"/>
  <c r="L9" i="77"/>
  <c r="F9" i="77"/>
  <c r="L128" i="77"/>
  <c r="F128" i="77"/>
  <c r="L120" i="77"/>
  <c r="F120" i="77"/>
  <c r="L112" i="77"/>
  <c r="F112" i="77"/>
  <c r="L104" i="77"/>
  <c r="F104" i="77"/>
  <c r="L96" i="77"/>
  <c r="F96" i="77"/>
  <c r="L88" i="77"/>
  <c r="F88" i="77"/>
  <c r="L80" i="77"/>
  <c r="F80" i="77"/>
  <c r="L72" i="77"/>
  <c r="F72" i="77"/>
  <c r="L64" i="77"/>
  <c r="F64" i="77"/>
  <c r="L56" i="77"/>
  <c r="F56" i="77"/>
  <c r="L48" i="77"/>
  <c r="F48" i="77"/>
  <c r="L40" i="77"/>
  <c r="F40" i="77"/>
  <c r="L32" i="77"/>
  <c r="F32" i="77"/>
  <c r="L24" i="77"/>
  <c r="F24" i="77"/>
  <c r="L16" i="77"/>
  <c r="F16" i="77"/>
  <c r="L8" i="77"/>
  <c r="F8" i="77"/>
  <c r="L127" i="77"/>
  <c r="F127" i="77"/>
  <c r="L119" i="77"/>
  <c r="F119" i="77"/>
  <c r="L111" i="77"/>
  <c r="F111" i="77"/>
  <c r="L103" i="77"/>
  <c r="F103" i="77"/>
  <c r="L95" i="77"/>
  <c r="F95" i="77"/>
  <c r="L87" i="77"/>
  <c r="F87" i="77"/>
  <c r="L79" i="77"/>
  <c r="F79" i="77"/>
  <c r="L71" i="77"/>
  <c r="F71" i="77"/>
  <c r="L63" i="77"/>
  <c r="F63" i="77"/>
  <c r="L55" i="77"/>
  <c r="F55" i="77"/>
  <c r="L47" i="77"/>
  <c r="F47" i="77"/>
  <c r="L39" i="77"/>
  <c r="F39" i="77"/>
  <c r="L31" i="77"/>
  <c r="F31" i="77"/>
  <c r="L23" i="77"/>
  <c r="F23" i="77"/>
  <c r="L15" i="77"/>
  <c r="F15" i="77"/>
  <c r="L7" i="77"/>
  <c r="F7" i="77"/>
  <c r="L126" i="77"/>
  <c r="F126" i="77"/>
  <c r="L118" i="77"/>
  <c r="F118" i="77"/>
  <c r="L110" i="77"/>
  <c r="F110" i="77"/>
  <c r="L102" i="77"/>
  <c r="F102" i="77"/>
  <c r="L94" i="77"/>
  <c r="F94" i="77"/>
  <c r="L86" i="77"/>
  <c r="F86" i="77"/>
  <c r="L78" i="77"/>
  <c r="F78" i="77"/>
  <c r="L70" i="77"/>
  <c r="F70" i="77"/>
  <c r="L62" i="77"/>
  <c r="F62" i="77"/>
  <c r="L54" i="77"/>
  <c r="F54" i="77"/>
  <c r="L46" i="77"/>
  <c r="F46" i="77"/>
  <c r="L38" i="77"/>
  <c r="F38" i="77"/>
  <c r="L30" i="77"/>
  <c r="F30" i="77"/>
  <c r="L22" i="77"/>
  <c r="F22" i="77"/>
  <c r="L14" i="77"/>
  <c r="F14" i="77"/>
  <c r="L6" i="77"/>
  <c r="F6" i="77"/>
  <c r="L367" i="77"/>
  <c r="F367" i="77"/>
  <c r="L360" i="77"/>
  <c r="F360" i="77"/>
  <c r="L352" i="77"/>
  <c r="F352" i="77"/>
  <c r="L336" i="77"/>
  <c r="F336" i="77"/>
  <c r="L320" i="77"/>
  <c r="F320" i="77"/>
  <c r="L304" i="77"/>
  <c r="F304" i="77"/>
  <c r="L296" i="77"/>
  <c r="F296" i="77"/>
  <c r="L288" i="77"/>
  <c r="F288" i="77"/>
  <c r="L273" i="77"/>
  <c r="F273" i="77"/>
  <c r="L257" i="77"/>
  <c r="F257" i="77"/>
  <c r="L241" i="77"/>
  <c r="F241" i="77"/>
  <c r="L225" i="77"/>
  <c r="F225" i="77"/>
  <c r="L209" i="77"/>
  <c r="F209" i="77"/>
  <c r="L193" i="77"/>
  <c r="F193" i="77"/>
  <c r="L177" i="77"/>
  <c r="F177" i="77"/>
  <c r="L161" i="77"/>
  <c r="F161" i="77"/>
  <c r="L153" i="77"/>
  <c r="F153" i="77"/>
  <c r="L137" i="77"/>
  <c r="F137" i="77"/>
  <c r="L382" i="77"/>
  <c r="F382" i="77"/>
  <c r="L374" i="77"/>
  <c r="F374" i="77"/>
  <c r="L366" i="77"/>
  <c r="F366" i="77"/>
  <c r="L359" i="77"/>
  <c r="F359" i="77"/>
  <c r="L351" i="77"/>
  <c r="F351" i="77"/>
  <c r="L343" i="77"/>
  <c r="F343" i="77"/>
  <c r="L327" i="77"/>
  <c r="F327" i="77"/>
  <c r="L311" i="77"/>
  <c r="F311" i="77"/>
  <c r="L295" i="77"/>
  <c r="F295" i="77"/>
  <c r="L279" i="77"/>
  <c r="F279" i="77"/>
  <c r="L264" i="77"/>
  <c r="F264" i="77"/>
  <c r="L248" i="77"/>
  <c r="F248" i="77"/>
  <c r="L232" i="77"/>
  <c r="F232" i="77"/>
  <c r="L216" i="77"/>
  <c r="F216" i="77"/>
  <c r="L192" i="77"/>
  <c r="F192" i="77"/>
  <c r="L125" i="77"/>
  <c r="F125" i="77"/>
  <c r="L117" i="77"/>
  <c r="F117" i="77"/>
  <c r="L109" i="77"/>
  <c r="F109" i="77"/>
  <c r="L101" i="77"/>
  <c r="F101" i="77"/>
  <c r="L93" i="77"/>
  <c r="F93" i="77"/>
  <c r="L85" i="77"/>
  <c r="F85" i="77"/>
  <c r="L77" i="77"/>
  <c r="F77" i="77"/>
  <c r="L69" i="77"/>
  <c r="F69" i="77"/>
  <c r="L61" i="77"/>
  <c r="F61" i="77"/>
  <c r="L53" i="77"/>
  <c r="F53" i="77"/>
  <c r="L45" i="77"/>
  <c r="F45" i="77"/>
  <c r="L37" i="77"/>
  <c r="F37" i="77"/>
  <c r="L29" i="77"/>
  <c r="F29" i="77"/>
  <c r="L21" i="77"/>
  <c r="F21" i="77"/>
  <c r="L13" i="77"/>
  <c r="F13" i="77"/>
  <c r="L5" i="77"/>
  <c r="F5" i="77"/>
  <c r="L124" i="77"/>
  <c r="F124" i="77"/>
  <c r="L116" i="77"/>
  <c r="F116" i="77"/>
  <c r="L108" i="77"/>
  <c r="F108" i="77"/>
  <c r="L100" i="77"/>
  <c r="F100" i="77"/>
  <c r="L92" i="77"/>
  <c r="F92" i="77"/>
  <c r="L84" i="77"/>
  <c r="F84" i="77"/>
  <c r="L76" i="77"/>
  <c r="F76" i="77"/>
  <c r="L68" i="77"/>
  <c r="F68" i="77"/>
  <c r="L60" i="77"/>
  <c r="F60" i="77"/>
  <c r="L52" i="77"/>
  <c r="F52" i="77"/>
  <c r="L44" i="77"/>
  <c r="F44" i="77"/>
  <c r="L36" i="77"/>
  <c r="F36" i="77"/>
  <c r="L28" i="77"/>
  <c r="F28" i="77"/>
  <c r="L20" i="77"/>
  <c r="F20" i="77"/>
  <c r="L12" i="77"/>
  <c r="F12" i="77"/>
  <c r="L4" i="77"/>
  <c r="F4" i="77"/>
  <c r="L123" i="77"/>
  <c r="F123" i="77"/>
  <c r="L115" i="77"/>
  <c r="F115" i="77"/>
  <c r="L107" i="77"/>
  <c r="F107" i="77"/>
  <c r="L99" i="77"/>
  <c r="F99" i="77"/>
  <c r="L91" i="77"/>
  <c r="F91" i="77"/>
  <c r="L83" i="77"/>
  <c r="F83" i="77"/>
  <c r="L75" i="77"/>
  <c r="F75" i="77"/>
  <c r="L67" i="77"/>
  <c r="F67" i="77"/>
  <c r="L59" i="77"/>
  <c r="F59" i="77"/>
  <c r="L51" i="77"/>
  <c r="F51" i="77"/>
  <c r="L43" i="77"/>
  <c r="F43" i="77"/>
  <c r="L35" i="77"/>
  <c r="F35" i="77"/>
  <c r="L27" i="77"/>
  <c r="F27" i="77"/>
  <c r="L19" i="77"/>
  <c r="F19" i="77"/>
  <c r="L11" i="77"/>
  <c r="F11" i="77"/>
  <c r="L3" i="77"/>
  <c r="F3" i="77"/>
  <c r="L375" i="77"/>
  <c r="F375" i="77"/>
  <c r="L344" i="77"/>
  <c r="F344" i="77"/>
  <c r="L328" i="77"/>
  <c r="F328" i="77"/>
  <c r="L312" i="77"/>
  <c r="F312" i="77"/>
  <c r="L280" i="77"/>
  <c r="F280" i="77"/>
  <c r="L265" i="77"/>
  <c r="F265" i="77"/>
  <c r="L249" i="77"/>
  <c r="F249" i="77"/>
  <c r="L233" i="77"/>
  <c r="F233" i="77"/>
  <c r="L217" i="77"/>
  <c r="F217" i="77"/>
  <c r="L201" i="77"/>
  <c r="F201" i="77"/>
  <c r="L185" i="77"/>
  <c r="F185" i="77"/>
  <c r="L169" i="77"/>
  <c r="F169" i="77"/>
  <c r="L145" i="77"/>
  <c r="F145" i="77"/>
  <c r="L335" i="77"/>
  <c r="F335" i="77"/>
  <c r="L319" i="77"/>
  <c r="F319" i="77"/>
  <c r="L303" i="77"/>
  <c r="F303" i="77"/>
  <c r="L287" i="77"/>
  <c r="F287" i="77"/>
  <c r="L272" i="77"/>
  <c r="F272" i="77"/>
  <c r="L256" i="77"/>
  <c r="F256" i="77"/>
  <c r="L240" i="77"/>
  <c r="F240" i="77"/>
  <c r="L224" i="77"/>
  <c r="F224" i="77"/>
  <c r="L208" i="77"/>
  <c r="F208" i="77"/>
  <c r="L200" i="77"/>
  <c r="F200" i="77"/>
  <c r="L184" i="77"/>
  <c r="F184" i="77"/>
  <c r="L176" i="77"/>
  <c r="F176" i="77"/>
  <c r="L168" i="77"/>
  <c r="F168" i="77"/>
  <c r="L160" i="77"/>
  <c r="F160" i="77"/>
  <c r="L152" i="77"/>
  <c r="F152" i="77"/>
  <c r="L144" i="77"/>
  <c r="F144" i="77"/>
  <c r="L136" i="77"/>
  <c r="F136" i="77"/>
  <c r="L381" i="77"/>
  <c r="F381" i="77"/>
  <c r="L373" i="77"/>
  <c r="F373" i="77"/>
  <c r="L365" i="77"/>
  <c r="F365" i="77"/>
  <c r="L358" i="77"/>
  <c r="F358" i="77"/>
  <c r="L350" i="77"/>
  <c r="F350" i="77"/>
  <c r="L342" i="77"/>
  <c r="F342" i="77"/>
  <c r="L334" i="77"/>
  <c r="F334" i="77"/>
  <c r="L326" i="77"/>
  <c r="F326" i="77"/>
  <c r="L318" i="77"/>
  <c r="F318" i="77"/>
  <c r="L310" i="77"/>
  <c r="F310" i="77"/>
  <c r="L302" i="77"/>
  <c r="F302" i="77"/>
  <c r="L294" i="77"/>
  <c r="F294" i="77"/>
  <c r="L286" i="77"/>
  <c r="F286" i="77"/>
  <c r="L278" i="77"/>
  <c r="F278" i="77"/>
  <c r="L271" i="77"/>
  <c r="F271" i="77"/>
  <c r="L263" i="77"/>
  <c r="F263" i="77"/>
  <c r="L255" i="77"/>
  <c r="F255" i="77"/>
  <c r="L247" i="77"/>
  <c r="F247" i="77"/>
  <c r="L239" i="77"/>
  <c r="F239" i="77"/>
  <c r="L231" i="77"/>
  <c r="F231" i="77"/>
  <c r="L223" i="77"/>
  <c r="F223" i="77"/>
  <c r="L215" i="77"/>
  <c r="F215" i="77"/>
  <c r="L207" i="77"/>
  <c r="F207" i="77"/>
  <c r="L199" i="77"/>
  <c r="F199" i="77"/>
  <c r="L191" i="77"/>
  <c r="F191" i="77"/>
  <c r="L183" i="77"/>
  <c r="F183" i="77"/>
  <c r="L175" i="77"/>
  <c r="F175" i="77"/>
  <c r="L167" i="77"/>
  <c r="F167" i="77"/>
  <c r="L159" i="77"/>
  <c r="F159" i="77"/>
  <c r="L151" i="77"/>
  <c r="F151" i="77"/>
  <c r="L143" i="77"/>
  <c r="F143" i="77"/>
  <c r="L135" i="77"/>
  <c r="F135" i="77"/>
  <c r="L380" i="77"/>
  <c r="F380" i="77"/>
  <c r="L372" i="77"/>
  <c r="F372" i="77"/>
  <c r="L364" i="77"/>
  <c r="F364" i="77"/>
  <c r="L357" i="77"/>
  <c r="F357" i="77"/>
  <c r="L349" i="77"/>
  <c r="F349" i="77"/>
  <c r="L341" i="77"/>
  <c r="F341" i="77"/>
  <c r="L333" i="77"/>
  <c r="F333" i="77"/>
  <c r="L325" i="77"/>
  <c r="F325" i="77"/>
  <c r="L317" i="77"/>
  <c r="F317" i="77"/>
  <c r="L309" i="77"/>
  <c r="F309" i="77"/>
  <c r="L301" i="77"/>
  <c r="F301" i="77"/>
  <c r="L293" i="77"/>
  <c r="F293" i="77"/>
  <c r="L285" i="77"/>
  <c r="F285" i="77"/>
  <c r="L277" i="77"/>
  <c r="F277" i="77"/>
  <c r="L270" i="77"/>
  <c r="F270" i="77"/>
  <c r="L262" i="77"/>
  <c r="F262" i="77"/>
  <c r="L254" i="77"/>
  <c r="F254" i="77"/>
  <c r="L246" i="77"/>
  <c r="F246" i="77"/>
  <c r="L238" i="77"/>
  <c r="F238" i="77"/>
  <c r="L230" i="77"/>
  <c r="F230" i="77"/>
  <c r="L222" i="77"/>
  <c r="F222" i="77"/>
  <c r="L214" i="77"/>
  <c r="F214" i="77"/>
  <c r="L206" i="77"/>
  <c r="F206" i="77"/>
  <c r="L198" i="77"/>
  <c r="F198" i="77"/>
  <c r="L190" i="77"/>
  <c r="F190" i="77"/>
  <c r="L182" i="77"/>
  <c r="F182" i="77"/>
  <c r="L174" i="77"/>
  <c r="F174" i="77"/>
  <c r="L166" i="77"/>
  <c r="F166" i="77"/>
  <c r="L158" i="77"/>
  <c r="F158" i="77"/>
  <c r="L150" i="77"/>
  <c r="F150" i="77"/>
  <c r="L142" i="77"/>
  <c r="F142" i="77"/>
  <c r="L134" i="77"/>
  <c r="F134" i="77"/>
  <c r="L379" i="77"/>
  <c r="F379" i="77"/>
  <c r="L371" i="77"/>
  <c r="F371" i="77"/>
  <c r="L356" i="77"/>
  <c r="F356" i="77"/>
  <c r="L348" i="77"/>
  <c r="F348" i="77"/>
  <c r="L340" i="77"/>
  <c r="F340" i="77"/>
  <c r="L332" i="77"/>
  <c r="F332" i="77"/>
  <c r="L324" i="77"/>
  <c r="F324" i="77"/>
  <c r="L316" i="77"/>
  <c r="F316" i="77"/>
  <c r="L308" i="77"/>
  <c r="F308" i="77"/>
  <c r="L300" i="77"/>
  <c r="F300" i="77"/>
  <c r="L292" i="77"/>
  <c r="F292" i="77"/>
  <c r="L284" i="77"/>
  <c r="F284" i="77"/>
  <c r="L276" i="77"/>
  <c r="F276" i="77"/>
  <c r="L269" i="77"/>
  <c r="F269" i="77"/>
  <c r="L261" i="77"/>
  <c r="F261" i="77"/>
  <c r="L253" i="77"/>
  <c r="F253" i="77"/>
  <c r="L245" i="77"/>
  <c r="F245" i="77"/>
  <c r="L237" i="77"/>
  <c r="F237" i="77"/>
  <c r="L229" i="77"/>
  <c r="F229" i="77"/>
  <c r="L221" i="77"/>
  <c r="F221" i="77"/>
  <c r="L213" i="77"/>
  <c r="F213" i="77"/>
  <c r="L205" i="77"/>
  <c r="F205" i="77"/>
  <c r="L197" i="77"/>
  <c r="F197" i="77"/>
  <c r="L189" i="77"/>
  <c r="F189" i="77"/>
  <c r="L181" i="77"/>
  <c r="F181" i="77"/>
  <c r="L173" i="77"/>
  <c r="F173" i="77"/>
  <c r="L165" i="77"/>
  <c r="F165" i="77"/>
  <c r="L157" i="77"/>
  <c r="F157" i="77"/>
  <c r="L149" i="77"/>
  <c r="F149" i="77"/>
  <c r="L141" i="77"/>
  <c r="F141" i="77"/>
  <c r="L133" i="77"/>
  <c r="F133" i="77"/>
  <c r="L378" i="77"/>
  <c r="F378" i="77"/>
  <c r="L370" i="77"/>
  <c r="F370" i="77"/>
  <c r="L363" i="77"/>
  <c r="F363" i="77"/>
  <c r="L355" i="77"/>
  <c r="F355" i="77"/>
  <c r="L347" i="77"/>
  <c r="F347" i="77"/>
  <c r="L339" i="77"/>
  <c r="F339" i="77"/>
  <c r="L331" i="77"/>
  <c r="F331" i="77"/>
  <c r="L323" i="77"/>
  <c r="F323" i="77"/>
  <c r="L315" i="77"/>
  <c r="F315" i="77"/>
  <c r="L307" i="77"/>
  <c r="F307" i="77"/>
  <c r="L299" i="77"/>
  <c r="F299" i="77"/>
  <c r="L291" i="77"/>
  <c r="F291" i="77"/>
  <c r="L283" i="77"/>
  <c r="F283" i="77"/>
  <c r="L268" i="77"/>
  <c r="F268" i="77"/>
  <c r="L260" i="77"/>
  <c r="F260" i="77"/>
  <c r="L252" i="77"/>
  <c r="F252" i="77"/>
  <c r="L244" i="77"/>
  <c r="F244" i="77"/>
  <c r="L236" i="77"/>
  <c r="F236" i="77"/>
  <c r="L228" i="77"/>
  <c r="F228" i="77"/>
  <c r="L220" i="77"/>
  <c r="F220" i="77"/>
  <c r="L212" i="77"/>
  <c r="F212" i="77"/>
  <c r="L204" i="77"/>
  <c r="F204" i="77"/>
  <c r="L196" i="77"/>
  <c r="F196" i="77"/>
  <c r="L188" i="77"/>
  <c r="F188" i="77"/>
  <c r="L180" i="77"/>
  <c r="F180" i="77"/>
  <c r="L172" i="77"/>
  <c r="F172" i="77"/>
  <c r="L164" i="77"/>
  <c r="F164" i="77"/>
  <c r="L156" i="77"/>
  <c r="F156" i="77"/>
  <c r="L148" i="77"/>
  <c r="F148" i="77"/>
  <c r="L140" i="77"/>
  <c r="F140" i="77"/>
  <c r="L132" i="77"/>
  <c r="F132" i="77"/>
  <c r="L377" i="77"/>
  <c r="F377" i="77"/>
  <c r="L369" i="77"/>
  <c r="F369" i="77"/>
  <c r="L362" i="77"/>
  <c r="F362" i="77"/>
  <c r="L354" i="77"/>
  <c r="F354" i="77"/>
  <c r="L346" i="77"/>
  <c r="F346" i="77"/>
  <c r="L338" i="77"/>
  <c r="F338" i="77"/>
  <c r="L330" i="77"/>
  <c r="F330" i="77"/>
  <c r="L322" i="77"/>
  <c r="F322" i="77"/>
  <c r="L314" i="77"/>
  <c r="F314" i="77"/>
  <c r="L306" i="77"/>
  <c r="F306" i="77"/>
  <c r="L298" i="77"/>
  <c r="F298" i="77"/>
  <c r="L290" i="77"/>
  <c r="F290" i="77"/>
  <c r="L282" i="77"/>
  <c r="F282" i="77"/>
  <c r="L275" i="77"/>
  <c r="F275" i="77"/>
  <c r="L267" i="77"/>
  <c r="F267" i="77"/>
  <c r="L259" i="77"/>
  <c r="F259" i="77"/>
  <c r="L251" i="77"/>
  <c r="F251" i="77"/>
  <c r="L243" i="77"/>
  <c r="F243" i="77"/>
  <c r="L235" i="77"/>
  <c r="F235" i="77"/>
  <c r="L227" i="77"/>
  <c r="F227" i="77"/>
  <c r="L219" i="77"/>
  <c r="F219" i="77"/>
  <c r="L211" i="77"/>
  <c r="F211" i="77"/>
  <c r="L203" i="77"/>
  <c r="F203" i="77"/>
  <c r="L195" i="77"/>
  <c r="F195" i="77"/>
  <c r="L187" i="77"/>
  <c r="F187" i="77"/>
  <c r="L179" i="77"/>
  <c r="F179" i="77"/>
  <c r="L171" i="77"/>
  <c r="F171" i="77"/>
  <c r="L163" i="77"/>
  <c r="F163" i="77"/>
  <c r="L155" i="77"/>
  <c r="F155" i="77"/>
  <c r="L147" i="77"/>
  <c r="F147" i="77"/>
  <c r="L139" i="77"/>
  <c r="F139" i="77"/>
  <c r="L131" i="77"/>
  <c r="F131" i="77"/>
  <c r="L376" i="77"/>
  <c r="F376" i="77"/>
  <c r="L368" i="77"/>
  <c r="F368" i="77"/>
  <c r="L361" i="77"/>
  <c r="F361" i="77"/>
  <c r="L353" i="77"/>
  <c r="F353" i="77"/>
  <c r="L345" i="77"/>
  <c r="F345" i="77"/>
  <c r="L337" i="77"/>
  <c r="F337" i="77"/>
  <c r="L329" i="77"/>
  <c r="F329" i="77"/>
  <c r="L321" i="77"/>
  <c r="F321" i="77"/>
  <c r="L313" i="77"/>
  <c r="F313" i="77"/>
  <c r="L305" i="77"/>
  <c r="F305" i="77"/>
  <c r="L297" i="77"/>
  <c r="F297" i="77"/>
  <c r="L289" i="77"/>
  <c r="F289" i="77"/>
  <c r="L281" i="77"/>
  <c r="F281" i="77"/>
  <c r="L274" i="77"/>
  <c r="F274" i="77"/>
  <c r="L266" i="77"/>
  <c r="F266" i="77"/>
  <c r="L258" i="77"/>
  <c r="F258" i="77"/>
  <c r="L250" i="77"/>
  <c r="F250" i="77"/>
  <c r="L242" i="77"/>
  <c r="F242" i="77"/>
  <c r="L234" i="77"/>
  <c r="F234" i="77"/>
  <c r="L226" i="77"/>
  <c r="F226" i="77"/>
  <c r="L218" i="77"/>
  <c r="F218" i="77"/>
  <c r="L210" i="77"/>
  <c r="F210" i="77"/>
  <c r="L202" i="77"/>
  <c r="F202" i="77"/>
  <c r="L194" i="77"/>
  <c r="F194" i="77"/>
  <c r="L186" i="77"/>
  <c r="F186" i="77"/>
  <c r="L178" i="77"/>
  <c r="F178" i="77"/>
  <c r="L170" i="77"/>
  <c r="F170" i="77"/>
  <c r="L162" i="77"/>
  <c r="F162" i="77"/>
  <c r="L154" i="77"/>
  <c r="F154" i="77"/>
  <c r="L146" i="77"/>
  <c r="F146" i="77"/>
  <c r="L138" i="77"/>
  <c r="F138" i="77"/>
  <c r="L130" i="77"/>
  <c r="F130" i="77"/>
  <c r="L122" i="77"/>
  <c r="F122" i="77"/>
  <c r="L114" i="77"/>
  <c r="F114" i="77"/>
  <c r="L106" i="77"/>
  <c r="F106" i="77"/>
  <c r="L98" i="77"/>
  <c r="F98" i="77"/>
  <c r="L90" i="77"/>
  <c r="F90" i="77"/>
  <c r="L82" i="77"/>
  <c r="F82" i="77"/>
  <c r="L74" i="77"/>
  <c r="F74" i="77"/>
  <c r="L66" i="77"/>
  <c r="F66" i="77"/>
  <c r="L58" i="77"/>
  <c r="F58" i="77"/>
  <c r="L50" i="77"/>
  <c r="F50" i="77"/>
  <c r="L42" i="77"/>
  <c r="F42" i="77"/>
  <c r="L34" i="77"/>
  <c r="F34" i="77"/>
  <c r="L26" i="77"/>
  <c r="F26" i="77"/>
  <c r="L18" i="77"/>
  <c r="F18" i="77"/>
  <c r="L10" i="77"/>
  <c r="F10" i="77"/>
  <c r="L2" i="77"/>
  <c r="G402" i="107"/>
  <c r="G426" i="107"/>
  <c r="G393" i="107"/>
  <c r="G397" i="107"/>
  <c r="G407" i="107"/>
  <c r="G411" i="107"/>
  <c r="G358" i="107"/>
  <c r="G285" i="107"/>
  <c r="G398" i="107"/>
  <c r="G412" i="107"/>
  <c r="G414" i="107"/>
  <c r="G428" i="107"/>
  <c r="G396" i="107"/>
  <c r="G425" i="107"/>
  <c r="G364" i="107"/>
  <c r="G389" i="107"/>
  <c r="G400" i="107"/>
  <c r="G422" i="107"/>
  <c r="G405" i="107"/>
  <c r="G413" i="107"/>
  <c r="G418" i="107"/>
  <c r="G392" i="107"/>
  <c r="G421" i="107"/>
  <c r="G415" i="107"/>
  <c r="G387" i="107"/>
  <c r="G390" i="107"/>
  <c r="G403" i="107"/>
  <c r="G406" i="107"/>
  <c r="G408" i="107"/>
  <c r="G427" i="107"/>
  <c r="G395" i="107"/>
  <c r="G424" i="107"/>
  <c r="G410" i="107"/>
  <c r="G417" i="107"/>
  <c r="G388" i="107"/>
  <c r="G391" i="107"/>
  <c r="G399" i="107"/>
  <c r="G401" i="107"/>
  <c r="G404" i="107"/>
  <c r="G423" i="107"/>
  <c r="G409" i="107"/>
  <c r="G416" i="107"/>
  <c r="G337" i="107"/>
  <c r="G306" i="107"/>
  <c r="G255" i="107"/>
  <c r="G394" i="107"/>
  <c r="L73" i="78"/>
  <c r="F392" i="107"/>
  <c r="F305" i="107"/>
  <c r="F408" i="107"/>
  <c r="F55" i="107"/>
  <c r="F330" i="107"/>
  <c r="F339" i="107"/>
  <c r="F421" i="107"/>
  <c r="F277" i="107"/>
  <c r="F400" i="107"/>
  <c r="F424" i="107"/>
  <c r="F409" i="107"/>
  <c r="F412" i="107"/>
  <c r="F66" i="107"/>
  <c r="F76" i="107"/>
  <c r="F83" i="107"/>
  <c r="F92" i="107"/>
  <c r="F243" i="107"/>
  <c r="F388" i="107"/>
  <c r="F390" i="107"/>
  <c r="F396" i="107"/>
  <c r="F293" i="107"/>
  <c r="F403" i="107"/>
  <c r="F405" i="107"/>
  <c r="F407" i="107"/>
  <c r="F410" i="107"/>
  <c r="F334" i="107"/>
  <c r="F391" i="107"/>
  <c r="F397" i="107"/>
  <c r="F404" i="107"/>
  <c r="F329" i="107"/>
  <c r="F398" i="107"/>
  <c r="F406" i="107"/>
  <c r="F61" i="107"/>
  <c r="F68" i="107"/>
  <c r="F345" i="107"/>
  <c r="F89" i="107"/>
  <c r="F94" i="107"/>
  <c r="F415" i="107"/>
  <c r="F427" i="107"/>
  <c r="F307" i="107"/>
  <c r="F75" i="107"/>
  <c r="F84" i="107"/>
  <c r="F414" i="107"/>
  <c r="F355" i="107"/>
  <c r="F417" i="107"/>
  <c r="F393" i="107"/>
  <c r="F395" i="107"/>
  <c r="F399" i="107"/>
  <c r="F422" i="107"/>
  <c r="F327" i="107"/>
  <c r="F426" i="107"/>
  <c r="F77" i="107"/>
  <c r="F85" i="107"/>
  <c r="F349" i="107"/>
  <c r="F99" i="107"/>
  <c r="F102" i="107"/>
  <c r="F372" i="107"/>
  <c r="F387" i="107"/>
  <c r="F299" i="107"/>
  <c r="F425" i="107"/>
  <c r="F72" i="107"/>
  <c r="F78" i="107"/>
  <c r="F90" i="107"/>
  <c r="F100" i="107"/>
  <c r="F103" i="107"/>
  <c r="F365" i="107"/>
  <c r="F276" i="107"/>
  <c r="F295" i="107"/>
  <c r="F423" i="107"/>
  <c r="F411" i="107"/>
  <c r="F323" i="107"/>
  <c r="F402" i="107"/>
  <c r="F316" i="107"/>
  <c r="F332" i="107"/>
  <c r="F338" i="107"/>
  <c r="F341" i="107"/>
  <c r="F80" i="107"/>
  <c r="F347" i="107"/>
  <c r="F350" i="107"/>
  <c r="F96" i="107"/>
  <c r="F357" i="107"/>
  <c r="F360" i="107"/>
  <c r="F367" i="107"/>
  <c r="F428" i="107"/>
  <c r="F394" i="107"/>
  <c r="F333" i="107"/>
  <c r="F413" i="107"/>
  <c r="F81" i="107"/>
  <c r="F87" i="107"/>
  <c r="F351" i="107"/>
  <c r="F97" i="107"/>
  <c r="F416" i="107"/>
  <c r="F368" i="107"/>
  <c r="F418" i="107"/>
  <c r="F401" i="107"/>
  <c r="F63" i="107"/>
  <c r="F91" i="107"/>
  <c r="F366" i="107"/>
  <c r="F93" i="107"/>
  <c r="F369" i="107"/>
  <c r="F343" i="107"/>
  <c r="F73" i="107"/>
  <c r="F354" i="107"/>
  <c r="F318" i="107"/>
  <c r="F356" i="107"/>
  <c r="F389" i="107"/>
  <c r="F101" i="107"/>
  <c r="F346" i="107"/>
  <c r="F359" i="107"/>
  <c r="F88" i="107"/>
  <c r="F362" i="107"/>
  <c r="F98" i="107"/>
  <c r="B5" i="124" l="1"/>
  <c r="C5" i="124"/>
  <c r="C6" i="124"/>
  <c r="C4" i="124"/>
  <c r="B4" i="124"/>
  <c r="B6" i="124"/>
  <c r="B7" i="121"/>
  <c r="B8" i="121"/>
  <c r="F7" i="121"/>
  <c r="F8" i="121"/>
  <c r="M419" i="107"/>
  <c r="N419" i="107"/>
  <c r="H419" i="107"/>
  <c r="M385" i="107"/>
  <c r="M380" i="107"/>
  <c r="M382" i="107"/>
  <c r="M379" i="107"/>
  <c r="M377" i="107"/>
  <c r="N394" i="107"/>
  <c r="N415" i="107"/>
  <c r="N364" i="107"/>
  <c r="N414" i="107"/>
  <c r="N412" i="107"/>
  <c r="N402" i="107"/>
  <c r="N399" i="107"/>
  <c r="N410" i="107"/>
  <c r="N400" i="107"/>
  <c r="N398" i="107"/>
  <c r="N425" i="107"/>
  <c r="N285" i="107"/>
  <c r="N411" i="107"/>
  <c r="N421" i="107"/>
  <c r="N428" i="107"/>
  <c r="N427" i="107"/>
  <c r="N418" i="107"/>
  <c r="N407" i="107"/>
  <c r="N306" i="107"/>
  <c r="N337" i="107"/>
  <c r="N423" i="107"/>
  <c r="N391" i="107"/>
  <c r="N406" i="107"/>
  <c r="N393" i="107"/>
  <c r="N426" i="107"/>
  <c r="N390" i="107"/>
  <c r="N405" i="107"/>
  <c r="N424" i="107"/>
  <c r="H416" i="107"/>
  <c r="M347" i="107"/>
  <c r="M411" i="107"/>
  <c r="H411" i="107"/>
  <c r="M299" i="107"/>
  <c r="M102" i="107"/>
  <c r="M327" i="107"/>
  <c r="M393" i="107"/>
  <c r="H393" i="107"/>
  <c r="M355" i="107"/>
  <c r="M83" i="107"/>
  <c r="M412" i="107"/>
  <c r="H412" i="107"/>
  <c r="H408" i="107"/>
  <c r="M73" i="107"/>
  <c r="M80" i="107"/>
  <c r="M402" i="107"/>
  <c r="H402" i="107"/>
  <c r="M99" i="107"/>
  <c r="M415" i="107"/>
  <c r="H415" i="107"/>
  <c r="M243" i="107"/>
  <c r="M76" i="107"/>
  <c r="M400" i="107"/>
  <c r="H400" i="107"/>
  <c r="M305" i="107"/>
  <c r="M362" i="107"/>
  <c r="M93" i="107"/>
  <c r="M366" i="107"/>
  <c r="M428" i="107"/>
  <c r="H428" i="107"/>
  <c r="M423" i="107"/>
  <c r="H423" i="107"/>
  <c r="M72" i="107"/>
  <c r="M414" i="107"/>
  <c r="H414" i="107"/>
  <c r="M307" i="107"/>
  <c r="M94" i="107"/>
  <c r="M329" i="107"/>
  <c r="M410" i="107"/>
  <c r="H410" i="107"/>
  <c r="H396" i="107"/>
  <c r="M98" i="107"/>
  <c r="M88" i="107"/>
  <c r="M101" i="107"/>
  <c r="M87" i="107"/>
  <c r="M367" i="107"/>
  <c r="M365" i="107"/>
  <c r="M84" i="107"/>
  <c r="M406" i="107"/>
  <c r="H406" i="107"/>
  <c r="H404" i="107"/>
  <c r="M391" i="107"/>
  <c r="H391" i="107"/>
  <c r="M407" i="107"/>
  <c r="H407" i="107"/>
  <c r="H409" i="107"/>
  <c r="M277" i="107"/>
  <c r="H392" i="107"/>
  <c r="H389" i="107"/>
  <c r="M63" i="107"/>
  <c r="M81" i="107"/>
  <c r="M360" i="107"/>
  <c r="M332" i="107"/>
  <c r="M103" i="107"/>
  <c r="M85" i="107"/>
  <c r="M75" i="107"/>
  <c r="M345" i="107"/>
  <c r="M356" i="107"/>
  <c r="H401" i="107"/>
  <c r="M418" i="107"/>
  <c r="H418" i="107"/>
  <c r="M357" i="107"/>
  <c r="M276" i="107"/>
  <c r="M100" i="107"/>
  <c r="H387" i="107"/>
  <c r="M77" i="107"/>
  <c r="H422" i="107"/>
  <c r="M405" i="107"/>
  <c r="H405" i="107"/>
  <c r="M424" i="107"/>
  <c r="H424" i="107"/>
  <c r="M359" i="107"/>
  <c r="M368" i="107"/>
  <c r="H413" i="107"/>
  <c r="M96" i="107"/>
  <c r="M372" i="107"/>
  <c r="M399" i="107"/>
  <c r="H399" i="107"/>
  <c r="M68" i="107"/>
  <c r="M398" i="107"/>
  <c r="H398" i="107"/>
  <c r="H403" i="107"/>
  <c r="M390" i="107"/>
  <c r="H390" i="107"/>
  <c r="M92" i="107"/>
  <c r="M421" i="107"/>
  <c r="H421" i="107"/>
  <c r="M346" i="107"/>
  <c r="M318" i="107"/>
  <c r="M333" i="107"/>
  <c r="M394" i="107"/>
  <c r="H394" i="107"/>
  <c r="M350" i="107"/>
  <c r="M323" i="107"/>
  <c r="M90" i="107"/>
  <c r="M425" i="107"/>
  <c r="H425" i="107"/>
  <c r="M426" i="107"/>
  <c r="H426" i="107"/>
  <c r="H395" i="107"/>
  <c r="H417" i="107"/>
  <c r="M427" i="107"/>
  <c r="H427" i="107"/>
  <c r="H397" i="107"/>
  <c r="H388" i="107"/>
  <c r="M339" i="107"/>
  <c r="B7" i="124" l="1"/>
  <c r="C7" i="124"/>
  <c r="E5" i="124" s="1"/>
  <c r="H8" i="121"/>
  <c r="H7" i="121"/>
  <c r="P405" i="107"/>
  <c r="P393" i="107"/>
  <c r="E4" i="124" l="1"/>
  <c r="P428" i="107"/>
  <c r="P418" i="107"/>
  <c r="E6" i="124"/>
  <c r="P402" i="107"/>
  <c r="P406" i="107"/>
  <c r="P412" i="107"/>
  <c r="P400" i="107"/>
  <c r="P398" i="107"/>
  <c r="P407" i="107"/>
  <c r="P424" i="107"/>
  <c r="P421" i="107"/>
  <c r="P427" i="107"/>
  <c r="P426" i="107"/>
  <c r="P414" i="107"/>
  <c r="P410" i="107"/>
  <c r="P425" i="107"/>
  <c r="P391" i="107"/>
  <c r="P394" i="107"/>
  <c r="P411" i="107"/>
  <c r="P419" i="107"/>
  <c r="P423" i="107"/>
  <c r="P390" i="107"/>
  <c r="P399" i="107"/>
  <c r="P415" i="107"/>
  <c r="E7" i="124" l="1"/>
  <c r="K73" i="78" l="1"/>
  <c r="F209" i="107" l="1"/>
  <c r="K378" i="107"/>
  <c r="L378" i="107" s="1"/>
  <c r="N422" i="107"/>
  <c r="N403" i="107"/>
  <c r="P403" i="107" s="1"/>
  <c r="N397" i="107"/>
  <c r="P397" i="107" s="1"/>
  <c r="N358" i="107"/>
  <c r="N388" i="107"/>
  <c r="P388" i="107" s="1"/>
  <c r="P422" i="107" l="1"/>
  <c r="I8" i="121" s="1"/>
  <c r="G8" i="121"/>
  <c r="N396" i="107"/>
  <c r="P396" i="107" s="1"/>
  <c r="N255" i="107"/>
  <c r="N392" i="107"/>
  <c r="P392" i="107" s="1"/>
  <c r="N401" i="107"/>
  <c r="P401" i="107" s="1"/>
  <c r="K176" i="107"/>
  <c r="L176" i="107" s="1"/>
  <c r="K260" i="107"/>
  <c r="L260" i="107" s="1"/>
  <c r="K133" i="107"/>
  <c r="L133" i="107" s="1"/>
  <c r="K259" i="107"/>
  <c r="L259" i="107" s="1"/>
  <c r="K228" i="107"/>
  <c r="L228" i="107" s="1"/>
  <c r="K145" i="107"/>
  <c r="L145" i="107" s="1"/>
  <c r="K231" i="107"/>
  <c r="L231" i="107" s="1"/>
  <c r="K316" i="107"/>
  <c r="L316" i="107" s="1"/>
  <c r="M316" i="107"/>
  <c r="M341" i="107"/>
  <c r="M209" i="107"/>
  <c r="K325" i="107"/>
  <c r="L325" i="107" s="1"/>
  <c r="K205" i="107"/>
  <c r="L205" i="107" s="1"/>
  <c r="K235" i="107"/>
  <c r="L235" i="107" s="1"/>
  <c r="K182" i="107"/>
  <c r="L182" i="107" s="1"/>
  <c r="K147" i="107"/>
  <c r="L147" i="107" s="1"/>
  <c r="K397" i="107"/>
  <c r="L397" i="107" s="1"/>
  <c r="M397" i="107"/>
  <c r="K336" i="107"/>
  <c r="L336" i="107" s="1"/>
  <c r="M417" i="107"/>
  <c r="K403" i="107"/>
  <c r="L403" i="107" s="1"/>
  <c r="M403" i="107"/>
  <c r="K181" i="107"/>
  <c r="L181" i="107" s="1"/>
  <c r="M293" i="107"/>
  <c r="K220" i="107"/>
  <c r="L220" i="107" s="1"/>
  <c r="K136" i="107"/>
  <c r="L136" i="107" s="1"/>
  <c r="K126" i="107"/>
  <c r="L126" i="107" s="1"/>
  <c r="K108" i="107"/>
  <c r="L108" i="107" s="1"/>
  <c r="K211" i="107"/>
  <c r="L211" i="107" s="1"/>
  <c r="K113" i="107"/>
  <c r="L113" i="107" s="1"/>
  <c r="K256" i="107"/>
  <c r="L256" i="107" s="1"/>
  <c r="M295" i="107"/>
  <c r="K212" i="107"/>
  <c r="L212" i="107" s="1"/>
  <c r="K121" i="107"/>
  <c r="L121" i="107" s="1"/>
  <c r="K117" i="107"/>
  <c r="L117" i="107" s="1"/>
  <c r="K107" i="107"/>
  <c r="L107" i="107" s="1"/>
  <c r="K189" i="107"/>
  <c r="L189" i="107" s="1"/>
  <c r="K241" i="107"/>
  <c r="L241" i="107" s="1"/>
  <c r="K115" i="107"/>
  <c r="L115" i="107" s="1"/>
  <c r="K314" i="107"/>
  <c r="L314" i="107" s="1"/>
  <c r="K252" i="107"/>
  <c r="L252" i="107" s="1"/>
  <c r="K162" i="107"/>
  <c r="L162" i="107" s="1"/>
  <c r="K274" i="107"/>
  <c r="L274" i="107" s="1"/>
  <c r="M387" i="107"/>
  <c r="K144" i="107"/>
  <c r="L144" i="107" s="1"/>
  <c r="K225" i="107"/>
  <c r="L225" i="107" s="1"/>
  <c r="K226" i="107"/>
  <c r="L226" i="107" s="1"/>
  <c r="K146" i="107"/>
  <c r="L146" i="107" s="1"/>
  <c r="K208" i="107"/>
  <c r="L208" i="107" s="1"/>
  <c r="K281" i="107"/>
  <c r="L281" i="107" s="1"/>
  <c r="K234" i="107"/>
  <c r="L234" i="107" s="1"/>
  <c r="K158" i="107"/>
  <c r="L158" i="107" s="1"/>
  <c r="K351" i="107"/>
  <c r="L351" i="107" s="1"/>
  <c r="M351" i="107"/>
  <c r="K289" i="107"/>
  <c r="L289" i="107" s="1"/>
  <c r="K374" i="107"/>
  <c r="L374" i="107" s="1"/>
  <c r="M404" i="107"/>
  <c r="K330" i="107"/>
  <c r="L330" i="107" s="1"/>
  <c r="M330" i="107"/>
  <c r="K190" i="107"/>
  <c r="L190" i="107" s="1"/>
  <c r="K388" i="107"/>
  <c r="L388" i="107" s="1"/>
  <c r="M388" i="107"/>
  <c r="K140" i="107"/>
  <c r="L140" i="107" s="1"/>
  <c r="K161" i="107"/>
  <c r="L161" i="107" s="1"/>
  <c r="K266" i="107"/>
  <c r="L266" i="107" s="1"/>
  <c r="K392" i="107"/>
  <c r="L392" i="107" s="1"/>
  <c r="M392" i="107"/>
  <c r="K267" i="107"/>
  <c r="L267" i="107" s="1"/>
  <c r="K358" i="107"/>
  <c r="L358" i="107" s="1"/>
  <c r="K139" i="107"/>
  <c r="L139" i="107" s="1"/>
  <c r="K169" i="107"/>
  <c r="L169" i="107" s="1"/>
  <c r="K417" i="107"/>
  <c r="L417" i="107" s="1"/>
  <c r="K387" i="107"/>
  <c r="L387" i="107" s="1"/>
  <c r="K180" i="107" l="1"/>
  <c r="L180" i="107" s="1"/>
  <c r="N395" i="107"/>
  <c r="P395" i="107" s="1"/>
  <c r="K271" i="107"/>
  <c r="L271" i="107" s="1"/>
  <c r="K348" i="107"/>
  <c r="L348" i="107" s="1"/>
  <c r="K123" i="107"/>
  <c r="L123" i="107" s="1"/>
  <c r="K272" i="107"/>
  <c r="L272" i="107" s="1"/>
  <c r="K141" i="107"/>
  <c r="L141" i="107" s="1"/>
  <c r="K109" i="107"/>
  <c r="L109" i="107" s="1"/>
  <c r="K111" i="107"/>
  <c r="L111" i="107" s="1"/>
  <c r="K152" i="107"/>
  <c r="L152" i="107" s="1"/>
  <c r="K219" i="107"/>
  <c r="L219" i="107" s="1"/>
  <c r="K245" i="107"/>
  <c r="L245" i="107" s="1"/>
  <c r="K153" i="107"/>
  <c r="L153" i="107" s="1"/>
  <c r="K167" i="107"/>
  <c r="L167" i="107" s="1"/>
  <c r="K159" i="107"/>
  <c r="L159" i="107" s="1"/>
  <c r="K179" i="107"/>
  <c r="L179" i="107" s="1"/>
  <c r="N416" i="107"/>
  <c r="P416" i="107" s="1"/>
  <c r="K254" i="107"/>
  <c r="L254" i="107" s="1"/>
  <c r="K268" i="107"/>
  <c r="L268" i="107" s="1"/>
  <c r="K250" i="107"/>
  <c r="L250" i="107" s="1"/>
  <c r="N409" i="107"/>
  <c r="P409" i="107" s="1"/>
  <c r="K233" i="107"/>
  <c r="L233" i="107" s="1"/>
  <c r="K119" i="107"/>
  <c r="L119" i="107" s="1"/>
  <c r="K193" i="107"/>
  <c r="L193" i="107" s="1"/>
  <c r="K249" i="107"/>
  <c r="L249" i="107" s="1"/>
  <c r="K185" i="107"/>
  <c r="L185" i="107" s="1"/>
  <c r="K282" i="107"/>
  <c r="L282" i="107" s="1"/>
  <c r="K150" i="107"/>
  <c r="L150" i="107" s="1"/>
  <c r="K242" i="107"/>
  <c r="L242" i="107" s="1"/>
  <c r="K209" i="107"/>
  <c r="L209" i="107" s="1"/>
  <c r="N408" i="107"/>
  <c r="P408" i="107" s="1"/>
  <c r="N413" i="107"/>
  <c r="P413" i="107" s="1"/>
  <c r="K236" i="107"/>
  <c r="L236" i="107" s="1"/>
  <c r="K293" i="107"/>
  <c r="L293" i="107" s="1"/>
  <c r="N404" i="107"/>
  <c r="P404" i="107" s="1"/>
  <c r="K134" i="107"/>
  <c r="L134" i="107" s="1"/>
  <c r="K155" i="107"/>
  <c r="L155" i="107" s="1"/>
  <c r="K174" i="107"/>
  <c r="L174" i="107" s="1"/>
  <c r="K295" i="107"/>
  <c r="L295" i="107" s="1"/>
  <c r="K154" i="107"/>
  <c r="L154" i="107" s="1"/>
  <c r="K326" i="107"/>
  <c r="L326" i="107" s="1"/>
  <c r="K199" i="107"/>
  <c r="L199" i="107" s="1"/>
  <c r="N389" i="107"/>
  <c r="P389" i="107" s="1"/>
  <c r="N387" i="107"/>
  <c r="K404" i="107"/>
  <c r="L404" i="107" s="1"/>
  <c r="K304" i="107"/>
  <c r="L304" i="107" s="1"/>
  <c r="K342" i="107"/>
  <c r="L342" i="107" s="1"/>
  <c r="K237" i="107"/>
  <c r="L237" i="107" s="1"/>
  <c r="N417" i="107"/>
  <c r="P417" i="107" s="1"/>
  <c r="K200" i="107"/>
  <c r="L200" i="107" s="1"/>
  <c r="K177" i="107"/>
  <c r="L177" i="107" s="1"/>
  <c r="K278" i="107"/>
  <c r="L278" i="107" s="1"/>
  <c r="K335" i="107"/>
  <c r="L335" i="107" s="1"/>
  <c r="K132" i="107"/>
  <c r="L132" i="107" s="1"/>
  <c r="K341" i="107"/>
  <c r="L341" i="107" s="1"/>
  <c r="K201" i="107"/>
  <c r="L201" i="107" s="1"/>
  <c r="K49" i="107"/>
  <c r="L49" i="107" s="1"/>
  <c r="K78" i="107"/>
  <c r="L78" i="107" s="1"/>
  <c r="M78" i="107"/>
  <c r="K19" i="107"/>
  <c r="L19" i="107" s="1"/>
  <c r="K97" i="107"/>
  <c r="L97" i="107" s="1"/>
  <c r="M97" i="107"/>
  <c r="K170" i="107"/>
  <c r="L170" i="107" s="1"/>
  <c r="K166" i="107"/>
  <c r="L166" i="107" s="1"/>
  <c r="K408" i="107"/>
  <c r="L408" i="107" s="1"/>
  <c r="M408" i="107"/>
  <c r="K125" i="107"/>
  <c r="L125" i="107" s="1"/>
  <c r="K124" i="107"/>
  <c r="L124" i="107" s="1"/>
  <c r="K389" i="107"/>
  <c r="L389" i="107" s="1"/>
  <c r="M389" i="107"/>
  <c r="K105" i="107"/>
  <c r="L105" i="107" s="1"/>
  <c r="K218" i="107"/>
  <c r="L218" i="107" s="1"/>
  <c r="K253" i="107"/>
  <c r="L253" i="107" s="1"/>
  <c r="K143" i="107"/>
  <c r="L143" i="107" s="1"/>
  <c r="K187" i="107"/>
  <c r="L187" i="107" s="1"/>
  <c r="K269" i="107"/>
  <c r="L269" i="107" s="1"/>
  <c r="K104" i="107"/>
  <c r="L104" i="107" s="1"/>
  <c r="K116" i="107"/>
  <c r="L116" i="107" s="1"/>
  <c r="K163" i="107"/>
  <c r="L163" i="107" s="1"/>
  <c r="K202" i="107"/>
  <c r="L202" i="107" s="1"/>
  <c r="K273" i="107"/>
  <c r="L273" i="107" s="1"/>
  <c r="K401" i="107"/>
  <c r="L401" i="107" s="1"/>
  <c r="M401" i="107"/>
  <c r="K255" i="107"/>
  <c r="L255" i="107" s="1"/>
  <c r="K149" i="107"/>
  <c r="L149" i="107" s="1"/>
  <c r="K354" i="107"/>
  <c r="L354" i="107" s="1"/>
  <c r="M354" i="107"/>
  <c r="K194" i="107"/>
  <c r="L194" i="107" s="1"/>
  <c r="K416" i="107"/>
  <c r="L416" i="107" s="1"/>
  <c r="M416" i="107"/>
  <c r="K130" i="107"/>
  <c r="L130" i="107" s="1"/>
  <c r="K248" i="107"/>
  <c r="L248" i="107" s="1"/>
  <c r="K183" i="107"/>
  <c r="L183" i="107" s="1"/>
  <c r="K33" i="107"/>
  <c r="L33" i="107" s="1"/>
  <c r="M91" i="107"/>
  <c r="K11" i="107"/>
  <c r="L11" i="107" s="1"/>
  <c r="K60" i="107"/>
  <c r="L60" i="107" s="1"/>
  <c r="K26" i="107"/>
  <c r="L26" i="107" s="1"/>
  <c r="K74" i="107"/>
  <c r="L74" i="107" s="1"/>
  <c r="K321" i="107"/>
  <c r="L321" i="107" s="1"/>
  <c r="K128" i="107"/>
  <c r="L128" i="107" s="1"/>
  <c r="K319" i="107"/>
  <c r="L319" i="107" s="1"/>
  <c r="K349" i="107"/>
  <c r="L349" i="107" s="1"/>
  <c r="M349" i="107"/>
  <c r="K396" i="107"/>
  <c r="L396" i="107" s="1"/>
  <c r="M396" i="107"/>
  <c r="K224" i="107"/>
  <c r="L224" i="107" s="1"/>
  <c r="K165" i="107"/>
  <c r="L165" i="107" s="1"/>
  <c r="K188" i="107"/>
  <c r="L188" i="107" s="1"/>
  <c r="K240" i="107"/>
  <c r="L240" i="107" s="1"/>
  <c r="K171" i="107"/>
  <c r="L171" i="107" s="1"/>
  <c r="K175" i="107"/>
  <c r="L175" i="107" s="1"/>
  <c r="K229" i="107"/>
  <c r="L229" i="107" s="1"/>
  <c r="K264" i="107"/>
  <c r="L264" i="107" s="1"/>
  <c r="K196" i="107"/>
  <c r="L196" i="107" s="1"/>
  <c r="K151" i="107"/>
  <c r="L151" i="107" s="1"/>
  <c r="K138" i="107"/>
  <c r="L138" i="107" s="1"/>
  <c r="K191" i="107"/>
  <c r="L191" i="107" s="1"/>
  <c r="K206" i="107"/>
  <c r="L206" i="107" s="1"/>
  <c r="K294" i="107"/>
  <c r="L294" i="107" s="1"/>
  <c r="K275" i="107"/>
  <c r="L275" i="107" s="1"/>
  <c r="K251" i="107"/>
  <c r="L251" i="107" s="1"/>
  <c r="K13" i="107"/>
  <c r="L13" i="107" s="1"/>
  <c r="K9" i="107"/>
  <c r="L9" i="107" s="1"/>
  <c r="K65" i="107"/>
  <c r="L65" i="107" s="1"/>
  <c r="K27" i="107"/>
  <c r="L27" i="107" s="1"/>
  <c r="K338" i="107"/>
  <c r="L338" i="107" s="1"/>
  <c r="M338" i="107"/>
  <c r="K395" i="107"/>
  <c r="L395" i="107" s="1"/>
  <c r="M395" i="107"/>
  <c r="K263" i="107"/>
  <c r="L263" i="107" s="1"/>
  <c r="K303" i="107"/>
  <c r="L303" i="107" s="1"/>
  <c r="K215" i="107"/>
  <c r="L215" i="107" s="1"/>
  <c r="K369" i="107"/>
  <c r="L369" i="107" s="1"/>
  <c r="M369" i="107"/>
  <c r="K160" i="107"/>
  <c r="L160" i="107" s="1"/>
  <c r="K192" i="107"/>
  <c r="L192" i="107" s="1"/>
  <c r="K106" i="107"/>
  <c r="L106" i="107" s="1"/>
  <c r="K239" i="107"/>
  <c r="L239" i="107" s="1"/>
  <c r="K168" i="107"/>
  <c r="L168" i="107" s="1"/>
  <c r="K343" i="107"/>
  <c r="L343" i="107" s="1"/>
  <c r="M343" i="107"/>
  <c r="K258" i="107"/>
  <c r="L258" i="107" s="1"/>
  <c r="K142" i="107"/>
  <c r="L142" i="107" s="1"/>
  <c r="K353" i="107"/>
  <c r="L353" i="107" s="1"/>
  <c r="K409" i="107"/>
  <c r="L409" i="107" s="1"/>
  <c r="M409" i="107"/>
  <c r="K310" i="107"/>
  <c r="L310" i="107" s="1"/>
  <c r="K317" i="107"/>
  <c r="L317" i="107" s="1"/>
  <c r="K110" i="107"/>
  <c r="L110" i="107" s="1"/>
  <c r="K114" i="107"/>
  <c r="L114" i="107" s="1"/>
  <c r="K137" i="107"/>
  <c r="L137" i="107" s="1"/>
  <c r="K344" i="107"/>
  <c r="L344" i="107" s="1"/>
  <c r="K203" i="107"/>
  <c r="L203" i="107" s="1"/>
  <c r="K232" i="107"/>
  <c r="L232" i="107" s="1"/>
  <c r="K413" i="107"/>
  <c r="L413" i="107" s="1"/>
  <c r="M413" i="107"/>
  <c r="K257" i="107"/>
  <c r="L257" i="107" s="1"/>
  <c r="K131" i="107"/>
  <c r="L131" i="107" s="1"/>
  <c r="K291" i="107"/>
  <c r="L291" i="107" s="1"/>
  <c r="K297" i="107"/>
  <c r="L297" i="107" s="1"/>
  <c r="K315" i="107"/>
  <c r="L315" i="107" s="1"/>
  <c r="K320" i="107"/>
  <c r="L320" i="107" s="1"/>
  <c r="K118" i="107"/>
  <c r="L118" i="107" s="1"/>
  <c r="K312" i="107"/>
  <c r="L312" i="107" s="1"/>
  <c r="K322" i="107"/>
  <c r="L322" i="107" s="1"/>
  <c r="K313" i="107"/>
  <c r="L313" i="107" s="1"/>
  <c r="K10" i="107"/>
  <c r="L10" i="107" s="1"/>
  <c r="K48" i="107"/>
  <c r="L48" i="107" s="1"/>
  <c r="M61" i="107"/>
  <c r="K43" i="107"/>
  <c r="L43" i="107" s="1"/>
  <c r="K16" i="107"/>
  <c r="L16" i="107" s="1"/>
  <c r="K135" i="107"/>
  <c r="L135" i="107" s="1"/>
  <c r="K284" i="107"/>
  <c r="L284" i="107" s="1"/>
  <c r="K184" i="107"/>
  <c r="L184" i="107" s="1"/>
  <c r="K422" i="107"/>
  <c r="L422" i="107" s="1"/>
  <c r="M422" i="107"/>
  <c r="K301" i="107"/>
  <c r="L301" i="107" s="1"/>
  <c r="K186" i="107"/>
  <c r="L186" i="107" s="1"/>
  <c r="K120" i="107"/>
  <c r="L120" i="107" s="1"/>
  <c r="K148" i="107"/>
  <c r="L148" i="107" s="1"/>
  <c r="K279" i="107"/>
  <c r="L279" i="107" s="1"/>
  <c r="K334" i="107"/>
  <c r="L334" i="107" s="1"/>
  <c r="M334" i="107"/>
  <c r="K127" i="107"/>
  <c r="L127" i="107" s="1"/>
  <c r="K288" i="107"/>
  <c r="L288" i="107" s="1"/>
  <c r="K157" i="107"/>
  <c r="L157" i="107" s="1"/>
  <c r="K112" i="107"/>
  <c r="L112" i="107" s="1"/>
  <c r="K238" i="107"/>
  <c r="L238" i="107" s="1"/>
  <c r="K420" i="107" l="1"/>
  <c r="L420" i="107" s="1"/>
  <c r="C7" i="121"/>
  <c r="D7" i="121" s="1"/>
  <c r="G7" i="121"/>
  <c r="P387" i="107"/>
  <c r="I7" i="121" s="1"/>
  <c r="C8" i="121"/>
  <c r="D8" i="121" s="1"/>
  <c r="K79" i="107"/>
  <c r="L79" i="107" s="1"/>
  <c r="K61" i="107"/>
  <c r="L61" i="107" s="1"/>
  <c r="K39" i="107"/>
  <c r="L39" i="107" s="1"/>
  <c r="K36" i="107"/>
  <c r="L36" i="107" s="1"/>
  <c r="K91" i="107"/>
  <c r="L91" i="107" s="1"/>
  <c r="K17" i="107"/>
  <c r="L17" i="107" s="1"/>
  <c r="K30" i="107"/>
  <c r="L30" i="107" s="1"/>
  <c r="K89" i="107"/>
  <c r="L89" i="107" s="1"/>
  <c r="M89" i="107"/>
  <c r="K8" i="107"/>
  <c r="L8" i="107" s="1"/>
  <c r="K55" i="107"/>
  <c r="L55" i="107" s="1"/>
  <c r="M55" i="107"/>
  <c r="K69" i="107"/>
  <c r="L69" i="107" s="1"/>
  <c r="K5" i="107"/>
  <c r="K6" i="107"/>
  <c r="L6" i="107" s="1"/>
  <c r="K25" i="107"/>
  <c r="L25" i="107" s="1"/>
  <c r="K21" i="107"/>
  <c r="L21" i="107" s="1"/>
  <c r="K12" i="107"/>
  <c r="L12" i="107" s="1"/>
  <c r="K7" i="107"/>
  <c r="L7" i="107" s="1"/>
  <c r="K86" i="107"/>
  <c r="L86" i="107" s="1"/>
  <c r="K66" i="107"/>
  <c r="L66" i="107" s="1"/>
  <c r="M66" i="107"/>
  <c r="K15" i="107"/>
  <c r="L15" i="107" s="1"/>
  <c r="K28" i="107"/>
  <c r="L28" i="107" s="1"/>
  <c r="L5" i="107" l="1"/>
  <c r="L3" i="107" s="1"/>
  <c r="K3" i="107"/>
  <c r="O407" i="107"/>
  <c r="O397" i="107"/>
  <c r="O412" i="107"/>
  <c r="Q412" i="107" s="1"/>
  <c r="O413" i="107"/>
  <c r="Q413" i="107" s="1"/>
  <c r="O400" i="107"/>
  <c r="O396" i="107"/>
  <c r="O414" i="107"/>
  <c r="O409" i="107"/>
  <c r="O403" i="107"/>
  <c r="O390" i="107"/>
  <c r="O402" i="107"/>
  <c r="O416" i="107"/>
  <c r="O388" i="107"/>
  <c r="O410" i="107"/>
  <c r="O393" i="107"/>
  <c r="O401" i="107"/>
  <c r="O387" i="107"/>
  <c r="O399" i="107"/>
  <c r="O411" i="107"/>
  <c r="O417" i="107"/>
  <c r="O406" i="107"/>
  <c r="O418" i="107"/>
  <c r="O408" i="107"/>
  <c r="O392" i="107"/>
  <c r="O415" i="107"/>
  <c r="O398" i="107"/>
  <c r="O404" i="107"/>
  <c r="O391" i="107"/>
  <c r="O395" i="107"/>
  <c r="O389" i="107"/>
  <c r="O405" i="107"/>
  <c r="O394" i="107"/>
  <c r="O422" i="107"/>
  <c r="Q422" i="107" s="1"/>
  <c r="O423" i="107"/>
  <c r="Q423" i="107" s="1"/>
  <c r="O419" i="107"/>
  <c r="Q419" i="107" s="1"/>
  <c r="O428" i="107"/>
  <c r="Q428" i="107" s="1"/>
  <c r="O425" i="107"/>
  <c r="Q425" i="107" s="1"/>
  <c r="O421" i="107"/>
  <c r="Q421" i="107" s="1"/>
  <c r="O427" i="107"/>
  <c r="Q427" i="107" s="1"/>
  <c r="O426" i="107"/>
  <c r="Q426" i="107" s="1"/>
  <c r="O424" i="107"/>
  <c r="Q424" i="107" s="1"/>
  <c r="K367" i="77"/>
  <c r="K336" i="77"/>
  <c r="K74" i="78"/>
  <c r="K87" i="78"/>
  <c r="K101" i="78"/>
  <c r="K102" i="78"/>
  <c r="K103" i="78"/>
  <c r="K114" i="78"/>
  <c r="K121" i="78"/>
  <c r="K146" i="78"/>
  <c r="K20" i="78"/>
  <c r="K29" i="78"/>
  <c r="K166" i="78"/>
  <c r="K173" i="78"/>
  <c r="K178" i="78"/>
  <c r="K180" i="78"/>
  <c r="K38" i="78"/>
  <c r="K201" i="78"/>
  <c r="K207" i="78"/>
  <c r="K43" i="78"/>
  <c r="K44" i="78"/>
  <c r="K47" i="78"/>
  <c r="K230" i="78"/>
  <c r="K56" i="78"/>
  <c r="K247" i="78"/>
  <c r="K263" i="78"/>
  <c r="K289" i="78"/>
  <c r="K63" i="78"/>
  <c r="K293" i="78"/>
  <c r="K304" i="78"/>
  <c r="K68" i="78"/>
  <c r="K296" i="78"/>
  <c r="K64" i="78"/>
  <c r="K280" i="78"/>
  <c r="K272" i="78"/>
  <c r="K59" i="78"/>
  <c r="K260" i="78"/>
  <c r="K252" i="78"/>
  <c r="K244" i="78"/>
  <c r="K237" i="78"/>
  <c r="K232" i="78"/>
  <c r="K51" i="78"/>
  <c r="K48" i="78"/>
  <c r="K216" i="78"/>
  <c r="K212" i="78"/>
  <c r="K204" i="78"/>
  <c r="K198" i="78"/>
  <c r="K191" i="78"/>
  <c r="K183" i="78"/>
  <c r="K33" i="78"/>
  <c r="K174" i="78"/>
  <c r="K168" i="78"/>
  <c r="K162" i="78"/>
  <c r="K159" i="78"/>
  <c r="K153" i="78"/>
  <c r="K147" i="78"/>
  <c r="K142" i="78"/>
  <c r="K13" i="78"/>
  <c r="K12" i="78"/>
  <c r="K125" i="78"/>
  <c r="K8" i="78"/>
  <c r="K7" i="78"/>
  <c r="K104" i="78"/>
  <c r="K4" i="78"/>
  <c r="K91" i="78"/>
  <c r="K83" i="78"/>
  <c r="K76" i="78"/>
  <c r="K69" i="78"/>
  <c r="K284" i="78"/>
  <c r="K276" i="78"/>
  <c r="K268" i="78"/>
  <c r="K264" i="78"/>
  <c r="K256" i="78"/>
  <c r="K219" i="78"/>
  <c r="K208" i="78"/>
  <c r="K40" i="78"/>
  <c r="K172" i="78"/>
  <c r="K164" i="78"/>
  <c r="K160" i="78"/>
  <c r="K150" i="78"/>
  <c r="K144" i="78"/>
  <c r="K15" i="78"/>
  <c r="K127" i="78"/>
  <c r="K5" i="78"/>
  <c r="K95" i="78"/>
  <c r="K71" i="78"/>
  <c r="K67" i="78"/>
  <c r="K295" i="78"/>
  <c r="K291" i="78"/>
  <c r="K287" i="78"/>
  <c r="K279" i="78"/>
  <c r="K271" i="78"/>
  <c r="K58" i="78"/>
  <c r="K259" i="78"/>
  <c r="K251" i="78"/>
  <c r="K243" i="78"/>
  <c r="K221" i="78"/>
  <c r="K215" i="78"/>
  <c r="K211" i="78"/>
  <c r="K203" i="78"/>
  <c r="K197" i="78"/>
  <c r="K31" i="78"/>
  <c r="K167" i="78"/>
  <c r="K161" i="78"/>
  <c r="K22" i="78"/>
  <c r="K141" i="78"/>
  <c r="K136" i="78"/>
  <c r="K117" i="78"/>
  <c r="K110" i="78"/>
  <c r="K90" i="78"/>
  <c r="K82" i="78"/>
  <c r="K57" i="78"/>
  <c r="K258" i="78"/>
  <c r="K250" i="78"/>
  <c r="K242" i="78"/>
  <c r="K236" i="78"/>
  <c r="K45" i="78"/>
  <c r="K210" i="78"/>
  <c r="K202" i="78"/>
  <c r="K196" i="78"/>
  <c r="K189" i="78"/>
  <c r="K27" i="78"/>
  <c r="K158" i="78"/>
  <c r="K140" i="78"/>
  <c r="K135" i="78"/>
  <c r="K116" i="78"/>
  <c r="K6" i="78"/>
  <c r="K89" i="78"/>
  <c r="K81" i="78"/>
  <c r="K303" i="78"/>
  <c r="K294" i="78"/>
  <c r="K290" i="78"/>
  <c r="K285" i="78"/>
  <c r="K277" i="78"/>
  <c r="K269" i="78"/>
  <c r="K265" i="78"/>
  <c r="K257" i="78"/>
  <c r="K249" i="78"/>
  <c r="K241" i="78"/>
  <c r="K235" i="78"/>
  <c r="K229" i="78"/>
  <c r="K224" i="78"/>
  <c r="K220" i="78"/>
  <c r="K214" i="78"/>
  <c r="K209" i="78"/>
  <c r="K41" i="78"/>
  <c r="K195" i="78"/>
  <c r="K188" i="78"/>
  <c r="K182" i="78"/>
  <c r="K32" i="78"/>
  <c r="K30" i="78"/>
  <c r="K165" i="78"/>
  <c r="K26" i="78"/>
  <c r="K21" i="78"/>
  <c r="K151" i="78"/>
  <c r="K18" i="78"/>
  <c r="K139" i="78"/>
  <c r="K134" i="78"/>
  <c r="K11" i="78"/>
  <c r="K122" i="78"/>
  <c r="K115" i="78"/>
  <c r="K109" i="78"/>
  <c r="K80" i="78"/>
  <c r="K248" i="78"/>
  <c r="K240" i="78"/>
  <c r="K234" i="78"/>
  <c r="K228" i="78"/>
  <c r="K223" i="78"/>
  <c r="K194" i="78"/>
  <c r="K187" i="78"/>
  <c r="K36" i="78"/>
  <c r="K157" i="78"/>
  <c r="K133" i="78"/>
  <c r="K108" i="78"/>
  <c r="K2" i="78"/>
  <c r="K231" i="78"/>
  <c r="K226" i="78"/>
  <c r="K190" i="78"/>
  <c r="K152" i="78"/>
  <c r="K129" i="78"/>
  <c r="K124" i="78"/>
  <c r="K3" i="78"/>
  <c r="K75" i="78"/>
  <c r="K72" i="78"/>
  <c r="K302" i="78"/>
  <c r="K299" i="78"/>
  <c r="K292" i="78"/>
  <c r="K288" i="78"/>
  <c r="K283" i="78"/>
  <c r="K275" i="78"/>
  <c r="K267" i="78"/>
  <c r="K255" i="78"/>
  <c r="K239" i="78"/>
  <c r="K55" i="78"/>
  <c r="K53" i="78"/>
  <c r="K50" i="78"/>
  <c r="K218" i="78"/>
  <c r="K39" i="78"/>
  <c r="K186" i="78"/>
  <c r="K35" i="78"/>
  <c r="K177" i="78"/>
  <c r="K171" i="78"/>
  <c r="K70" i="78"/>
  <c r="K307" i="78"/>
  <c r="K286" i="78"/>
  <c r="K278" i="78"/>
  <c r="K270" i="78"/>
  <c r="K225" i="78"/>
  <c r="K37" i="78"/>
  <c r="K179" i="78"/>
  <c r="K145" i="78"/>
  <c r="K128" i="78"/>
  <c r="K123" i="78"/>
  <c r="K97" i="78"/>
  <c r="K306" i="78"/>
  <c r="K301" i="78"/>
  <c r="K298" i="78"/>
  <c r="K66" i="78"/>
  <c r="K62" i="78"/>
  <c r="K282" i="78"/>
  <c r="K274" i="78"/>
  <c r="K266" i="78"/>
  <c r="K262" i="78"/>
  <c r="K254" i="78"/>
  <c r="K246" i="78"/>
  <c r="K54" i="78"/>
  <c r="K52" i="78"/>
  <c r="K222" i="78"/>
  <c r="K46" i="78"/>
  <c r="K213" i="78"/>
  <c r="K206" i="78"/>
  <c r="K200" i="78"/>
  <c r="K193" i="78"/>
  <c r="K185" i="78"/>
  <c r="K181" i="78"/>
  <c r="K176" i="78"/>
  <c r="K170" i="78"/>
  <c r="K163" i="78"/>
  <c r="K24" i="78"/>
  <c r="K155" i="78"/>
  <c r="K19" i="78"/>
  <c r="K143" i="78"/>
  <c r="K138" i="78"/>
  <c r="K131" i="78"/>
  <c r="K10" i="78"/>
  <c r="K96" i="78"/>
  <c r="K88" i="78"/>
  <c r="K305" i="78"/>
  <c r="K300" i="78"/>
  <c r="K297" i="78"/>
  <c r="K65" i="78"/>
  <c r="K61" i="78"/>
  <c r="K281" i="78"/>
  <c r="K273" i="78"/>
  <c r="K60" i="78"/>
  <c r="K261" i="78"/>
  <c r="K253" i="78"/>
  <c r="K245" i="78"/>
  <c r="K238" i="78"/>
  <c r="K233" i="78"/>
  <c r="K227" i="78"/>
  <c r="K49" i="78"/>
  <c r="K217" i="78"/>
  <c r="K42" i="78"/>
  <c r="K205" i="78"/>
  <c r="K199" i="78"/>
  <c r="K192" i="78"/>
  <c r="K184" i="78"/>
  <c r="K34" i="78"/>
  <c r="K175" i="78"/>
  <c r="K169" i="78"/>
  <c r="K28" i="78"/>
  <c r="K23" i="78"/>
  <c r="K154" i="78"/>
  <c r="K148" i="78"/>
  <c r="K16" i="78"/>
  <c r="K137" i="78"/>
  <c r="K130" i="78"/>
  <c r="K9" i="78"/>
  <c r="K118" i="78"/>
  <c r="K111" i="78"/>
  <c r="K105" i="78"/>
  <c r="K98" i="78"/>
  <c r="K92" i="78"/>
  <c r="K84" i="78"/>
  <c r="K77" i="78"/>
  <c r="K119" i="78"/>
  <c r="K112" i="78"/>
  <c r="K106" i="78"/>
  <c r="K99" i="78"/>
  <c r="K93" i="78"/>
  <c r="K85" i="78"/>
  <c r="K78" i="78"/>
  <c r="K25" i="78"/>
  <c r="K156" i="78"/>
  <c r="K149" i="78"/>
  <c r="K17" i="78"/>
  <c r="K14" i="78"/>
  <c r="K132" i="78"/>
  <c r="K126" i="78"/>
  <c r="K120" i="78"/>
  <c r="K113" i="78"/>
  <c r="K107" i="78"/>
  <c r="K100" i="78"/>
  <c r="K94" i="78"/>
  <c r="K86" i="78"/>
  <c r="K79" i="78"/>
  <c r="K376" i="77"/>
  <c r="K321" i="77"/>
  <c r="K266" i="77"/>
  <c r="K375" i="77"/>
  <c r="K360" i="77"/>
  <c r="K352" i="77"/>
  <c r="K344" i="77"/>
  <c r="K328" i="77"/>
  <c r="K320" i="77"/>
  <c r="K312" i="77"/>
  <c r="K304" i="77"/>
  <c r="K296" i="77"/>
  <c r="K288" i="77"/>
  <c r="K280" i="77"/>
  <c r="K273" i="77"/>
  <c r="K265" i="77"/>
  <c r="K257" i="77"/>
  <c r="K249" i="77"/>
  <c r="K241" i="77"/>
  <c r="K233" i="77"/>
  <c r="K225" i="77"/>
  <c r="K217" i="77"/>
  <c r="K209" i="77"/>
  <c r="K201" i="77"/>
  <c r="K193" i="77"/>
  <c r="K185" i="77"/>
  <c r="K177" i="77"/>
  <c r="K169" i="77"/>
  <c r="K161" i="77"/>
  <c r="K153" i="77"/>
  <c r="K145" i="77"/>
  <c r="K137" i="77"/>
  <c r="K129" i="77"/>
  <c r="K121" i="77"/>
  <c r="K113" i="77"/>
  <c r="K105" i="77"/>
  <c r="K97" i="77"/>
  <c r="K89" i="77"/>
  <c r="K81" i="77"/>
  <c r="K73" i="77"/>
  <c r="K65" i="77"/>
  <c r="K57" i="77"/>
  <c r="K49" i="77"/>
  <c r="K41" i="77"/>
  <c r="K33" i="77"/>
  <c r="K25" i="77"/>
  <c r="K17" i="77"/>
  <c r="K9" i="77"/>
  <c r="K345" i="77"/>
  <c r="K289" i="77"/>
  <c r="K382" i="77"/>
  <c r="K374" i="77"/>
  <c r="K366" i="77"/>
  <c r="K359" i="77"/>
  <c r="K351" i="77"/>
  <c r="K343" i="77"/>
  <c r="K335" i="77"/>
  <c r="K327" i="77"/>
  <c r="K319" i="77"/>
  <c r="K311" i="77"/>
  <c r="K303" i="77"/>
  <c r="K295" i="77"/>
  <c r="K287" i="77"/>
  <c r="K279" i="77"/>
  <c r="K272" i="77"/>
  <c r="K264" i="77"/>
  <c r="K256" i="77"/>
  <c r="K248" i="77"/>
  <c r="K240" i="77"/>
  <c r="K232" i="77"/>
  <c r="K224" i="77"/>
  <c r="K216" i="77"/>
  <c r="K208" i="77"/>
  <c r="K200" i="77"/>
  <c r="K192" i="77"/>
  <c r="K184" i="77"/>
  <c r="K176" i="77"/>
  <c r="K168" i="77"/>
  <c r="K160" i="77"/>
  <c r="K152" i="77"/>
  <c r="K144" i="77"/>
  <c r="K136" i="77"/>
  <c r="K128" i="77"/>
  <c r="K120" i="77"/>
  <c r="K112" i="77"/>
  <c r="K104" i="77"/>
  <c r="K96" i="77"/>
  <c r="K88" i="77"/>
  <c r="K80" i="77"/>
  <c r="K72" i="77"/>
  <c r="K64" i="77"/>
  <c r="K56" i="77"/>
  <c r="K48" i="77"/>
  <c r="K40" i="77"/>
  <c r="K32" i="77"/>
  <c r="K24" i="77"/>
  <c r="K16" i="77"/>
  <c r="K8" i="77"/>
  <c r="K337" i="77"/>
  <c r="K281" i="77"/>
  <c r="K2" i="77"/>
  <c r="K368" i="77"/>
  <c r="K313" i="77"/>
  <c r="K380" i="77"/>
  <c r="K372" i="77"/>
  <c r="K364" i="77"/>
  <c r="K357" i="77"/>
  <c r="K349" i="77"/>
  <c r="K341" i="77"/>
  <c r="K333" i="77"/>
  <c r="K325" i="77"/>
  <c r="K317" i="77"/>
  <c r="K309" i="77"/>
  <c r="K301" i="77"/>
  <c r="K293" i="77"/>
  <c r="K285" i="77"/>
  <c r="K277" i="77"/>
  <c r="K270" i="77"/>
  <c r="K262" i="77"/>
  <c r="K254" i="77"/>
  <c r="K246" i="77"/>
  <c r="K238" i="77"/>
  <c r="K230" i="77"/>
  <c r="K222" i="77"/>
  <c r="K214" i="77"/>
  <c r="K206" i="77"/>
  <c r="K198" i="77"/>
  <c r="K190" i="77"/>
  <c r="K182" i="77"/>
  <c r="K174" i="77"/>
  <c r="K166" i="77"/>
  <c r="K158" i="77"/>
  <c r="K150" i="77"/>
  <c r="K142" i="77"/>
  <c r="K134" i="77"/>
  <c r="K126" i="77"/>
  <c r="K118" i="77"/>
  <c r="K110" i="77"/>
  <c r="K102" i="77"/>
  <c r="K94" i="77"/>
  <c r="K86" i="77"/>
  <c r="K78" i="77"/>
  <c r="K70" i="77"/>
  <c r="K62" i="77"/>
  <c r="K54" i="77"/>
  <c r="K46" i="77"/>
  <c r="K38" i="77"/>
  <c r="K30" i="77"/>
  <c r="K22" i="77"/>
  <c r="K14" i="77"/>
  <c r="K6" i="77"/>
  <c r="K361" i="77"/>
  <c r="K305" i="77"/>
  <c r="K379" i="77"/>
  <c r="K371" i="77"/>
  <c r="K356" i="77"/>
  <c r="K348" i="77"/>
  <c r="K340" i="77"/>
  <c r="K332" i="77"/>
  <c r="K324" i="77"/>
  <c r="K316" i="77"/>
  <c r="K308" i="77"/>
  <c r="K300" i="77"/>
  <c r="K292" i="77"/>
  <c r="K284" i="77"/>
  <c r="K276" i="77"/>
  <c r="K269" i="77"/>
  <c r="K261" i="77"/>
  <c r="K253" i="77"/>
  <c r="K245" i="77"/>
  <c r="K237" i="77"/>
  <c r="K229" i="77"/>
  <c r="K221" i="77"/>
  <c r="K213" i="77"/>
  <c r="K205" i="77"/>
  <c r="K197" i="77"/>
  <c r="K189" i="77"/>
  <c r="K181" i="77"/>
  <c r="K173" i="77"/>
  <c r="K165" i="77"/>
  <c r="K157" i="77"/>
  <c r="K149" i="77"/>
  <c r="K141" i="77"/>
  <c r="K133" i="77"/>
  <c r="K125" i="77"/>
  <c r="K117" i="77"/>
  <c r="K109" i="77"/>
  <c r="K101" i="77"/>
  <c r="K93" i="77"/>
  <c r="K85" i="77"/>
  <c r="K77" i="77"/>
  <c r="K69" i="77"/>
  <c r="K61" i="77"/>
  <c r="K53" i="77"/>
  <c r="K45" i="77"/>
  <c r="K37" i="77"/>
  <c r="K29" i="77"/>
  <c r="K21" i="77"/>
  <c r="K13" i="77"/>
  <c r="K5" i="77"/>
  <c r="K353" i="77"/>
  <c r="K297" i="77"/>
  <c r="K20" i="77"/>
  <c r="K12" i="77"/>
  <c r="K4" i="77"/>
  <c r="K329" i="77"/>
  <c r="K274" i="77"/>
  <c r="K377" i="77"/>
  <c r="K369" i="77"/>
  <c r="K362" i="77"/>
  <c r="K354" i="77"/>
  <c r="K346" i="77"/>
  <c r="K338" i="77"/>
  <c r="K330" i="77"/>
  <c r="K322" i="77"/>
  <c r="K314" i="77"/>
  <c r="K306" i="77"/>
  <c r="K298" i="77"/>
  <c r="K290" i="77"/>
  <c r="K282" i="77"/>
  <c r="K275" i="77"/>
  <c r="K267" i="77"/>
  <c r="K259" i="77"/>
  <c r="K251" i="77"/>
  <c r="K243" i="77"/>
  <c r="K235" i="77"/>
  <c r="K227" i="77"/>
  <c r="K219" i="77"/>
  <c r="K211" i="77"/>
  <c r="K203" i="77"/>
  <c r="K195" i="77"/>
  <c r="K187" i="77"/>
  <c r="K179" i="77"/>
  <c r="K171" i="77"/>
  <c r="K163" i="77"/>
  <c r="K155" i="77"/>
  <c r="K147" i="77"/>
  <c r="K139" i="77"/>
  <c r="K131" i="77"/>
  <c r="K123" i="77"/>
  <c r="K115" i="77"/>
  <c r="K107" i="77"/>
  <c r="K99" i="77"/>
  <c r="K91" i="77"/>
  <c r="K83" i="77"/>
  <c r="K75" i="77"/>
  <c r="K67" i="77"/>
  <c r="K59" i="77"/>
  <c r="K51" i="77"/>
  <c r="K43" i="77"/>
  <c r="K35" i="77"/>
  <c r="K27" i="77"/>
  <c r="K19" i="77"/>
  <c r="K11" i="77"/>
  <c r="K3" i="77"/>
  <c r="K373" i="77"/>
  <c r="K350" i="77"/>
  <c r="K326" i="77"/>
  <c r="K310" i="77"/>
  <c r="K286" i="77"/>
  <c r="K271" i="77"/>
  <c r="K247" i="77"/>
  <c r="K223" i="77"/>
  <c r="K378" i="77"/>
  <c r="K370" i="77"/>
  <c r="K363" i="77"/>
  <c r="K355" i="77"/>
  <c r="K347" i="77"/>
  <c r="K339" i="77"/>
  <c r="K331" i="77"/>
  <c r="K323" i="77"/>
  <c r="K315" i="77"/>
  <c r="K307" i="77"/>
  <c r="K299" i="77"/>
  <c r="K291" i="77"/>
  <c r="K283" i="77"/>
  <c r="K268" i="77"/>
  <c r="K260" i="77"/>
  <c r="K252" i="77"/>
  <c r="K244" i="77"/>
  <c r="K236" i="77"/>
  <c r="K228" i="77"/>
  <c r="K220" i="77"/>
  <c r="K212" i="77"/>
  <c r="K204" i="77"/>
  <c r="K196" i="77"/>
  <c r="K188" i="77"/>
  <c r="K180" i="77"/>
  <c r="K172" i="77"/>
  <c r="K164" i="77"/>
  <c r="K156" i="77"/>
  <c r="K148" i="77"/>
  <c r="K140" i="77"/>
  <c r="K132" i="77"/>
  <c r="K124" i="77"/>
  <c r="K116" i="77"/>
  <c r="K108" i="77"/>
  <c r="K100" i="77"/>
  <c r="K92" i="77"/>
  <c r="K84" i="77"/>
  <c r="K76" i="77"/>
  <c r="K68" i="77"/>
  <c r="K60" i="77"/>
  <c r="K52" i="77"/>
  <c r="K44" i="77"/>
  <c r="K36" i="77"/>
  <c r="K28" i="77"/>
  <c r="K242" i="77"/>
  <c r="K218" i="77"/>
  <c r="K194" i="77"/>
  <c r="K170" i="77"/>
  <c r="K146" i="77"/>
  <c r="K122" i="77"/>
  <c r="K106" i="77"/>
  <c r="K82" i="77"/>
  <c r="K66" i="77"/>
  <c r="K58" i="77"/>
  <c r="K42" i="77"/>
  <c r="K34" i="77"/>
  <c r="K26" i="77"/>
  <c r="K18" i="77"/>
  <c r="K10" i="77"/>
  <c r="K258" i="77"/>
  <c r="K234" i="77"/>
  <c r="K210" i="77"/>
  <c r="K186" i="77"/>
  <c r="K162" i="77"/>
  <c r="K138" i="77"/>
  <c r="K114" i="77"/>
  <c r="K98" i="77"/>
  <c r="K74" i="77"/>
  <c r="K50" i="77"/>
  <c r="K250" i="77"/>
  <c r="K226" i="77"/>
  <c r="K202" i="77"/>
  <c r="K178" i="77"/>
  <c r="K154" i="77"/>
  <c r="K130" i="77"/>
  <c r="K90" i="77"/>
  <c r="K365" i="77"/>
  <c r="K334" i="77"/>
  <c r="K302" i="77"/>
  <c r="K263" i="77"/>
  <c r="K239" i="77"/>
  <c r="K215" i="77"/>
  <c r="K207" i="77"/>
  <c r="K199" i="77"/>
  <c r="K191" i="77"/>
  <c r="K183" i="77"/>
  <c r="K175" i="77"/>
  <c r="K167" i="77"/>
  <c r="K159" i="77"/>
  <c r="K151" i="77"/>
  <c r="K143" i="77"/>
  <c r="K135" i="77"/>
  <c r="K127" i="77"/>
  <c r="K119" i="77"/>
  <c r="K111" i="77"/>
  <c r="K103" i="77"/>
  <c r="K95" i="77"/>
  <c r="K87" i="77"/>
  <c r="K79" i="77"/>
  <c r="K71" i="77"/>
  <c r="K63" i="77"/>
  <c r="K55" i="77"/>
  <c r="K47" i="77"/>
  <c r="K39" i="77"/>
  <c r="K31" i="77"/>
  <c r="K23" i="77"/>
  <c r="K15" i="77"/>
  <c r="K7" i="77"/>
  <c r="K381" i="77"/>
  <c r="K358" i="77"/>
  <c r="K342" i="77"/>
  <c r="K318" i="77"/>
  <c r="K294" i="77"/>
  <c r="K278" i="77"/>
  <c r="K255" i="77"/>
  <c r="K231" i="77"/>
  <c r="G431" i="107" l="1"/>
  <c r="G430" i="107"/>
  <c r="G429" i="107"/>
  <c r="F252" i="107"/>
  <c r="D5" i="124"/>
  <c r="I5" i="124" s="1"/>
  <c r="F386" i="107"/>
  <c r="M386" i="107" s="1"/>
  <c r="F342" i="107"/>
  <c r="F183" i="107"/>
  <c r="F14" i="107"/>
  <c r="F348" i="107"/>
  <c r="M348" i="107" s="1"/>
  <c r="F151" i="107"/>
  <c r="F336" i="107"/>
  <c r="M336" i="107" s="1"/>
  <c r="F118" i="107"/>
  <c r="G20" i="107"/>
  <c r="G97" i="107"/>
  <c r="G209" i="107"/>
  <c r="N209" i="107" s="1"/>
  <c r="G55" i="107"/>
  <c r="G16" i="107"/>
  <c r="G41" i="107"/>
  <c r="N41" i="107" s="1"/>
  <c r="G17" i="107"/>
  <c r="G201" i="107"/>
  <c r="G28" i="107"/>
  <c r="G12" i="107"/>
  <c r="G71" i="107"/>
  <c r="N71" i="107" s="1"/>
  <c r="G19" i="107"/>
  <c r="G88" i="107"/>
  <c r="G30" i="107"/>
  <c r="G53" i="107"/>
  <c r="G99" i="107"/>
  <c r="H99" i="107" s="1"/>
  <c r="G89" i="107"/>
  <c r="H89" i="107" s="1"/>
  <c r="G50" i="107"/>
  <c r="G47" i="107"/>
  <c r="G25" i="107"/>
  <c r="G43" i="107"/>
  <c r="N43" i="107" s="1"/>
  <c r="G10" i="107"/>
  <c r="N10" i="107" s="1"/>
  <c r="G86" i="107"/>
  <c r="N86" i="107" s="1"/>
  <c r="G93" i="107"/>
  <c r="H93" i="107" s="1"/>
  <c r="G74" i="107"/>
  <c r="G100" i="107"/>
  <c r="N100" i="107" s="1"/>
  <c r="G87" i="107"/>
  <c r="H87" i="107" s="1"/>
  <c r="D4" i="124"/>
  <c r="G44" i="107"/>
  <c r="N44" i="107" s="1"/>
  <c r="G386" i="107"/>
  <c r="N386" i="107" s="1"/>
  <c r="G66" i="107"/>
  <c r="N66" i="107" s="1"/>
  <c r="G67" i="107"/>
  <c r="N67" i="107" s="1"/>
  <c r="G90" i="107"/>
  <c r="N90" i="107" s="1"/>
  <c r="G37" i="107"/>
  <c r="N37" i="107" s="1"/>
  <c r="G48" i="107"/>
  <c r="N48" i="107" s="1"/>
  <c r="G82" i="107"/>
  <c r="N82" i="107" s="1"/>
  <c r="G59" i="107"/>
  <c r="N59" i="107" s="1"/>
  <c r="G7" i="107"/>
  <c r="G36" i="107"/>
  <c r="N36" i="107" s="1"/>
  <c r="G34" i="107"/>
  <c r="N34" i="107" s="1"/>
  <c r="G32" i="107"/>
  <c r="N32" i="107" s="1"/>
  <c r="G39" i="107"/>
  <c r="N39" i="107" s="1"/>
  <c r="G21" i="107"/>
  <c r="N21" i="107" s="1"/>
  <c r="G78" i="107"/>
  <c r="N78" i="107" s="1"/>
  <c r="G58" i="107"/>
  <c r="G91" i="107"/>
  <c r="N91" i="107" s="1"/>
  <c r="G65" i="107"/>
  <c r="G85" i="107"/>
  <c r="N85" i="107" s="1"/>
  <c r="G63" i="107"/>
  <c r="N63" i="107" s="1"/>
  <c r="G14" i="107"/>
  <c r="N14" i="107" s="1"/>
  <c r="G54" i="107"/>
  <c r="N54" i="107" s="1"/>
  <c r="G94" i="107"/>
  <c r="N94" i="107" s="1"/>
  <c r="G69" i="107"/>
  <c r="N69" i="107" s="1"/>
  <c r="D6" i="124"/>
  <c r="G77" i="107"/>
  <c r="N77" i="107" s="1"/>
  <c r="G98" i="107"/>
  <c r="N98" i="107" s="1"/>
  <c r="G92" i="107"/>
  <c r="N92" i="107" s="1"/>
  <c r="G348" i="107"/>
  <c r="G45" i="107"/>
  <c r="N45" i="107" s="1"/>
  <c r="G95" i="107"/>
  <c r="G76" i="107"/>
  <c r="N76" i="107" s="1"/>
  <c r="G80" i="107"/>
  <c r="H80" i="107" s="1"/>
  <c r="G60" i="107"/>
  <c r="N60" i="107" s="1"/>
  <c r="G6" i="107"/>
  <c r="N6" i="107" s="1"/>
  <c r="G61" i="107"/>
  <c r="N61" i="107" s="1"/>
  <c r="G68" i="107"/>
  <c r="H68" i="107" s="1"/>
  <c r="G24" i="107"/>
  <c r="N24" i="107" s="1"/>
  <c r="G75" i="107"/>
  <c r="N75" i="107" s="1"/>
  <c r="G40" i="107"/>
  <c r="N40" i="107" s="1"/>
  <c r="G23" i="107"/>
  <c r="N23" i="107" s="1"/>
  <c r="G70" i="107"/>
  <c r="N70" i="107" s="1"/>
  <c r="G27" i="107"/>
  <c r="N27" i="107" s="1"/>
  <c r="G83" i="107"/>
  <c r="N83" i="107" s="1"/>
  <c r="G56" i="107"/>
  <c r="N56" i="107" s="1"/>
  <c r="G51" i="107"/>
  <c r="N51" i="107" s="1"/>
  <c r="G102" i="107"/>
  <c r="N102" i="107" s="1"/>
  <c r="G62" i="107"/>
  <c r="N62" i="107" s="1"/>
  <c r="G11" i="107"/>
  <c r="N11" i="107" s="1"/>
  <c r="G103" i="107"/>
  <c r="N103" i="107" s="1"/>
  <c r="G5" i="107"/>
  <c r="G46" i="107"/>
  <c r="N46" i="107" s="1"/>
  <c r="G35" i="107"/>
  <c r="N35" i="107" s="1"/>
  <c r="G22" i="107"/>
  <c r="N22" i="107" s="1"/>
  <c r="G81" i="107"/>
  <c r="N81" i="107" s="1"/>
  <c r="G118" i="107"/>
  <c r="H118" i="107" s="1"/>
  <c r="G42" i="107"/>
  <c r="N42" i="107" s="1"/>
  <c r="G8" i="107"/>
  <c r="N8" i="107" s="1"/>
  <c r="G15" i="107"/>
  <c r="N15" i="107" s="1"/>
  <c r="G49" i="107"/>
  <c r="N49" i="107" s="1"/>
  <c r="G84" i="107"/>
  <c r="N84" i="107" s="1"/>
  <c r="G72" i="107"/>
  <c r="N72" i="107" s="1"/>
  <c r="G38" i="107"/>
  <c r="N38" i="107" s="1"/>
  <c r="G96" i="107"/>
  <c r="N96" i="107" s="1"/>
  <c r="G13" i="107"/>
  <c r="N13" i="107" s="1"/>
  <c r="G18" i="107"/>
  <c r="N18" i="107" s="1"/>
  <c r="G64" i="107"/>
  <c r="N64" i="107" s="1"/>
  <c r="G101" i="107"/>
  <c r="N101" i="107" s="1"/>
  <c r="G79" i="107"/>
  <c r="N79" i="107" s="1"/>
  <c r="G26" i="107"/>
  <c r="N26" i="107" s="1"/>
  <c r="G57" i="107"/>
  <c r="N57" i="107" s="1"/>
  <c r="G31" i="107"/>
  <c r="N31" i="107" s="1"/>
  <c r="G33" i="107"/>
  <c r="N33" i="107" s="1"/>
  <c r="G52" i="107"/>
  <c r="N52" i="107" s="1"/>
  <c r="G73" i="107"/>
  <c r="H73" i="107" s="1"/>
  <c r="G9" i="107"/>
  <c r="N9" i="107" s="1"/>
  <c r="G29" i="107"/>
  <c r="N29" i="107" s="1"/>
  <c r="F375" i="107"/>
  <c r="M375" i="107" s="1"/>
  <c r="E7" i="121"/>
  <c r="J7" i="121" s="1"/>
  <c r="E8" i="121"/>
  <c r="J8" i="121" s="1"/>
  <c r="Q390" i="107"/>
  <c r="N201" i="107"/>
  <c r="Q389" i="107"/>
  <c r="Q395" i="107"/>
  <c r="F378" i="107"/>
  <c r="F383" i="107"/>
  <c r="F381" i="107"/>
  <c r="F384" i="107"/>
  <c r="F376" i="107"/>
  <c r="G382" i="107"/>
  <c r="G376" i="107"/>
  <c r="G383" i="107"/>
  <c r="G375" i="107"/>
  <c r="G381" i="107"/>
  <c r="G377" i="107"/>
  <c r="G385" i="107"/>
  <c r="G384" i="107"/>
  <c r="G379" i="107"/>
  <c r="G380" i="107"/>
  <c r="G378" i="107"/>
  <c r="Q415" i="107"/>
  <c r="Q416" i="107"/>
  <c r="Q403" i="107"/>
  <c r="Q398" i="107"/>
  <c r="Q402" i="107"/>
  <c r="Q399" i="107"/>
  <c r="Q393" i="107"/>
  <c r="Q397" i="107"/>
  <c r="Q408" i="107"/>
  <c r="Q414" i="107"/>
  <c r="Q418" i="107"/>
  <c r="Q407" i="107"/>
  <c r="Q405" i="107"/>
  <c r="Q401" i="107"/>
  <c r="Q394" i="107"/>
  <c r="Q388" i="107"/>
  <c r="Q392" i="107"/>
  <c r="Q410" i="107"/>
  <c r="Q411" i="107"/>
  <c r="Q404" i="107"/>
  <c r="Q409" i="107"/>
  <c r="Q391" i="107"/>
  <c r="Q400" i="107"/>
  <c r="Q396" i="107"/>
  <c r="Q417" i="107"/>
  <c r="Q406" i="107"/>
  <c r="Q387" i="107"/>
  <c r="G271" i="107"/>
  <c r="G303" i="107"/>
  <c r="G298" i="107"/>
  <c r="G359" i="107"/>
  <c r="G234" i="107"/>
  <c r="G274" i="107"/>
  <c r="G268" i="107"/>
  <c r="G343" i="107"/>
  <c r="G175" i="107"/>
  <c r="G217" i="107"/>
  <c r="N95" i="107"/>
  <c r="N7" i="107"/>
  <c r="N97" i="107"/>
  <c r="H97" i="107"/>
  <c r="G240" i="107"/>
  <c r="G276" i="107"/>
  <c r="G264" i="107"/>
  <c r="G235" i="107"/>
  <c r="G291" i="107"/>
  <c r="G142" i="107"/>
  <c r="G195" i="107"/>
  <c r="G178" i="107"/>
  <c r="G368" i="107"/>
  <c r="G191" i="107"/>
  <c r="G157" i="107"/>
  <c r="G355" i="107"/>
  <c r="G173" i="107"/>
  <c r="G244" i="107"/>
  <c r="G247" i="107"/>
  <c r="G292" i="107"/>
  <c r="G254" i="107"/>
  <c r="G202" i="107"/>
  <c r="G328" i="107"/>
  <c r="G119" i="107"/>
  <c r="G105" i="107"/>
  <c r="G215" i="107"/>
  <c r="G192" i="107"/>
  <c r="N55" i="107"/>
  <c r="H55" i="107"/>
  <c r="N16" i="107"/>
  <c r="G185" i="107"/>
  <c r="N17" i="107"/>
  <c r="G111" i="107"/>
  <c r="G123" i="107"/>
  <c r="G117" i="107"/>
  <c r="G259" i="107"/>
  <c r="G300" i="107"/>
  <c r="G362" i="107"/>
  <c r="G172" i="107"/>
  <c r="G365" i="107"/>
  <c r="G184" i="107"/>
  <c r="G296" i="107"/>
  <c r="G227" i="107"/>
  <c r="G243" i="107"/>
  <c r="G200" i="107"/>
  <c r="G183" i="107"/>
  <c r="G361" i="107"/>
  <c r="N93" i="107"/>
  <c r="G313" i="107"/>
  <c r="N74" i="107"/>
  <c r="G115" i="107"/>
  <c r="G336" i="107"/>
  <c r="G251" i="107"/>
  <c r="G131" i="107"/>
  <c r="G312" i="107"/>
  <c r="G125" i="107"/>
  <c r="G222" i="107"/>
  <c r="G179" i="107"/>
  <c r="G137" i="107"/>
  <c r="G114" i="107"/>
  <c r="G263" i="107"/>
  <c r="G242" i="107"/>
  <c r="G311" i="107"/>
  <c r="G261" i="107"/>
  <c r="G164" i="107"/>
  <c r="N87" i="107"/>
  <c r="G154" i="107"/>
  <c r="G346" i="107"/>
  <c r="G331" i="107"/>
  <c r="G253" i="107"/>
  <c r="G272" i="107"/>
  <c r="G353" i="107"/>
  <c r="G108" i="107"/>
  <c r="G256" i="107"/>
  <c r="G199" i="107"/>
  <c r="G193" i="107"/>
  <c r="N28" i="107"/>
  <c r="N12" i="107"/>
  <c r="G160" i="107"/>
  <c r="G326" i="107"/>
  <c r="G113" i="107"/>
  <c r="G110" i="107"/>
  <c r="N19" i="107"/>
  <c r="N88" i="107"/>
  <c r="H88" i="107"/>
  <c r="G134" i="107"/>
  <c r="G309" i="107"/>
  <c r="G374" i="107"/>
  <c r="G278" i="107"/>
  <c r="G237" i="107"/>
  <c r="G186" i="107"/>
  <c r="G158" i="107"/>
  <c r="G246" i="107"/>
  <c r="G308" i="107"/>
  <c r="G176" i="107"/>
  <c r="G257" i="107"/>
  <c r="G161" i="107"/>
  <c r="G360" i="107"/>
  <c r="G205" i="107"/>
  <c r="G349" i="107"/>
  <c r="G212" i="107"/>
  <c r="G301" i="107"/>
  <c r="G370" i="107"/>
  <c r="N58" i="107"/>
  <c r="G156" i="107"/>
  <c r="G286" i="107"/>
  <c r="G130" i="107"/>
  <c r="G165" i="107"/>
  <c r="G210" i="107"/>
  <c r="N65" i="107"/>
  <c r="G295" i="107"/>
  <c r="G177" i="107"/>
  <c r="G180" i="107"/>
  <c r="G314" i="107"/>
  <c r="G126" i="107"/>
  <c r="G211" i="107"/>
  <c r="G127" i="107"/>
  <c r="G280" i="107"/>
  <c r="G347" i="107"/>
  <c r="G230" i="107"/>
  <c r="G124" i="107"/>
  <c r="G168" i="107"/>
  <c r="G340" i="107"/>
  <c r="G319" i="107"/>
  <c r="N30" i="107"/>
  <c r="N53" i="107"/>
  <c r="G316" i="107"/>
  <c r="G145" i="107"/>
  <c r="G288" i="107"/>
  <c r="G330" i="107"/>
  <c r="G363" i="107"/>
  <c r="G233" i="107"/>
  <c r="G317" i="107"/>
  <c r="N50" i="107"/>
  <c r="N47" i="107"/>
  <c r="N25" i="107"/>
  <c r="G120" i="107"/>
  <c r="G350" i="107"/>
  <c r="G287" i="107"/>
  <c r="G357" i="107"/>
  <c r="G128" i="107"/>
  <c r="G294" i="107"/>
  <c r="G220" i="107"/>
  <c r="G150" i="107"/>
  <c r="G214" i="107"/>
  <c r="G139" i="107"/>
  <c r="G352" i="107"/>
  <c r="G245" i="107"/>
  <c r="G232" i="107"/>
  <c r="G144" i="107"/>
  <c r="G135" i="107"/>
  <c r="G187" i="107"/>
  <c r="G332" i="107"/>
  <c r="G109" i="107"/>
  <c r="G163" i="107"/>
  <c r="G208" i="107"/>
  <c r="G334" i="107"/>
  <c r="G155" i="107"/>
  <c r="G250" i="107"/>
  <c r="G321" i="107"/>
  <c r="G307" i="107"/>
  <c r="G371" i="107"/>
  <c r="G152" i="107"/>
  <c r="G267" i="107"/>
  <c r="G366" i="107"/>
  <c r="G324" i="107"/>
  <c r="G304" i="107"/>
  <c r="G225" i="107"/>
  <c r="G169" i="107"/>
  <c r="G136" i="107"/>
  <c r="G241" i="107"/>
  <c r="G339" i="107"/>
  <c r="G132" i="107"/>
  <c r="G141" i="107"/>
  <c r="G203" i="107"/>
  <c r="G345" i="107"/>
  <c r="G318" i="107"/>
  <c r="G149" i="107"/>
  <c r="G166" i="107"/>
  <c r="G275" i="107"/>
  <c r="G282" i="107"/>
  <c r="G323" i="107"/>
  <c r="G204" i="107"/>
  <c r="G297" i="107"/>
  <c r="G305" i="107"/>
  <c r="G284" i="107"/>
  <c r="G283" i="107"/>
  <c r="G197" i="107"/>
  <c r="G367" i="107"/>
  <c r="G171" i="107"/>
  <c r="G216" i="107"/>
  <c r="G153" i="107"/>
  <c r="G273" i="107"/>
  <c r="G218" i="107"/>
  <c r="G262" i="107"/>
  <c r="G116" i="107"/>
  <c r="G122" i="107"/>
  <c r="G299" i="107"/>
  <c r="G221" i="107"/>
  <c r="G420" i="107"/>
  <c r="G181" i="107"/>
  <c r="G351" i="107"/>
  <c r="G182" i="107"/>
  <c r="G174" i="107"/>
  <c r="G293" i="107"/>
  <c r="G133" i="107"/>
  <c r="H92" i="107"/>
  <c r="G140" i="107"/>
  <c r="G281" i="107"/>
  <c r="G229" i="107"/>
  <c r="G320" i="107"/>
  <c r="G151" i="107"/>
  <c r="H151" i="107" s="1"/>
  <c r="G372" i="107"/>
  <c r="G147" i="107"/>
  <c r="G269" i="107"/>
  <c r="G310" i="107"/>
  <c r="G196" i="107"/>
  <c r="G106" i="107"/>
  <c r="G231" i="107"/>
  <c r="G228" i="107"/>
  <c r="G223" i="107"/>
  <c r="G333" i="107"/>
  <c r="G335" i="107"/>
  <c r="G194" i="107"/>
  <c r="G170" i="107"/>
  <c r="G258" i="107"/>
  <c r="G270" i="107"/>
  <c r="G252" i="107"/>
  <c r="H252" i="107" s="1"/>
  <c r="G329" i="107"/>
  <c r="G206" i="107"/>
  <c r="G315" i="107"/>
  <c r="G279" i="107"/>
  <c r="G138" i="107"/>
  <c r="G129" i="107"/>
  <c r="G213" i="107"/>
  <c r="G356" i="107"/>
  <c r="G167" i="107"/>
  <c r="G238" i="107"/>
  <c r="G188" i="107"/>
  <c r="N20" i="107"/>
  <c r="G265" i="107"/>
  <c r="G338" i="107"/>
  <c r="G121" i="107"/>
  <c r="G266" i="107"/>
  <c r="G112" i="107"/>
  <c r="G260" i="107"/>
  <c r="G226" i="107"/>
  <c r="G327" i="107"/>
  <c r="G107" i="107"/>
  <c r="G341" i="107"/>
  <c r="G190" i="107"/>
  <c r="G342" i="107"/>
  <c r="H342" i="107" s="1"/>
  <c r="G277" i="107"/>
  <c r="G373" i="107"/>
  <c r="G249" i="107"/>
  <c r="G322" i="107"/>
  <c r="G219" i="107"/>
  <c r="G162" i="107"/>
  <c r="G146" i="107"/>
  <c r="G148" i="107"/>
  <c r="G344" i="107"/>
  <c r="G369" i="107"/>
  <c r="G143" i="107"/>
  <c r="G189" i="107"/>
  <c r="G289" i="107"/>
  <c r="G224" i="107"/>
  <c r="G325" i="107"/>
  <c r="G236" i="107"/>
  <c r="G248" i="107"/>
  <c r="G159" i="107"/>
  <c r="G290" i="107"/>
  <c r="G207" i="107"/>
  <c r="G198" i="107"/>
  <c r="G354" i="107"/>
  <c r="G302" i="107"/>
  <c r="G104" i="107"/>
  <c r="G239" i="107"/>
  <c r="F246" i="107"/>
  <c r="F166" i="107"/>
  <c r="F10" i="107"/>
  <c r="F298" i="107"/>
  <c r="F304" i="107"/>
  <c r="F164" i="107"/>
  <c r="F146" i="107"/>
  <c r="F374" i="107"/>
  <c r="F361" i="107"/>
  <c r="F19" i="107"/>
  <c r="F140" i="107"/>
  <c r="F170" i="107"/>
  <c r="F20" i="107"/>
  <c r="F201" i="107"/>
  <c r="F127" i="107"/>
  <c r="F259" i="107"/>
  <c r="F190" i="107"/>
  <c r="F200" i="107"/>
  <c r="F31" i="107"/>
  <c r="F258" i="107"/>
  <c r="F65" i="107"/>
  <c r="F111" i="107"/>
  <c r="F240" i="107"/>
  <c r="F306" i="107"/>
  <c r="F64" i="107"/>
  <c r="F250" i="107"/>
  <c r="F187" i="107"/>
  <c r="F35" i="107"/>
  <c r="F251" i="107"/>
  <c r="F328" i="107"/>
  <c r="F237" i="107"/>
  <c r="F309" i="107"/>
  <c r="F17" i="107"/>
  <c r="F204" i="107"/>
  <c r="F236" i="107"/>
  <c r="F71" i="107"/>
  <c r="F144" i="107"/>
  <c r="F241" i="107"/>
  <c r="F215" i="107"/>
  <c r="F6" i="107"/>
  <c r="F199" i="107"/>
  <c r="F11" i="107"/>
  <c r="F335" i="107"/>
  <c r="F189" i="107"/>
  <c r="F162" i="107"/>
  <c r="F291" i="107"/>
  <c r="F319" i="107"/>
  <c r="F371" i="107"/>
  <c r="F124" i="107"/>
  <c r="F167" i="107"/>
  <c r="F219" i="107"/>
  <c r="F9" i="107"/>
  <c r="F176" i="107"/>
  <c r="F42" i="107"/>
  <c r="F312" i="107"/>
  <c r="F279" i="107"/>
  <c r="F123" i="107"/>
  <c r="F213" i="107"/>
  <c r="F302" i="107"/>
  <c r="F278" i="107"/>
  <c r="F158" i="107"/>
  <c r="F247" i="107"/>
  <c r="F358" i="107"/>
  <c r="F325" i="107"/>
  <c r="F225" i="107"/>
  <c r="F273" i="107"/>
  <c r="F214" i="107"/>
  <c r="F193" i="107"/>
  <c r="F53" i="107"/>
  <c r="F221" i="107"/>
  <c r="F51" i="107"/>
  <c r="F296" i="107"/>
  <c r="F173" i="107"/>
  <c r="F122" i="107"/>
  <c r="F363" i="107"/>
  <c r="F154" i="107"/>
  <c r="F326" i="107"/>
  <c r="F263" i="107"/>
  <c r="F27" i="107"/>
  <c r="F120" i="107"/>
  <c r="M118" i="107"/>
  <c r="F57" i="107"/>
  <c r="F149" i="107"/>
  <c r="F26" i="107"/>
  <c r="F22" i="107"/>
  <c r="F194" i="107"/>
  <c r="F131" i="107"/>
  <c r="F188" i="107"/>
  <c r="F16" i="107"/>
  <c r="F223" i="107"/>
  <c r="F220" i="107"/>
  <c r="F30" i="107"/>
  <c r="F320" i="107"/>
  <c r="F265" i="107"/>
  <c r="F245" i="107"/>
  <c r="F182" i="107"/>
  <c r="F108" i="107"/>
  <c r="F301" i="107"/>
  <c r="F152" i="107"/>
  <c r="F112" i="107"/>
  <c r="F38" i="107"/>
  <c r="F49" i="107"/>
  <c r="F210" i="107"/>
  <c r="F420" i="107"/>
  <c r="F24" i="107"/>
  <c r="F192" i="107"/>
  <c r="F119" i="107"/>
  <c r="F289" i="107"/>
  <c r="F202" i="107"/>
  <c r="F25" i="107"/>
  <c r="F218" i="107"/>
  <c r="F344" i="107"/>
  <c r="F256" i="107"/>
  <c r="F290" i="107"/>
  <c r="F18" i="107"/>
  <c r="F155" i="107"/>
  <c r="F157" i="107"/>
  <c r="F67" i="107"/>
  <c r="F244" i="107"/>
  <c r="F139" i="107"/>
  <c r="F128" i="107"/>
  <c r="M252" i="107"/>
  <c r="F286" i="107"/>
  <c r="F129" i="107"/>
  <c r="F324" i="107"/>
  <c r="F21" i="107"/>
  <c r="F238" i="107"/>
  <c r="F267" i="107"/>
  <c r="F230" i="107"/>
  <c r="F303" i="107"/>
  <c r="F43" i="107"/>
  <c r="F50" i="107"/>
  <c r="F370" i="107"/>
  <c r="F205" i="107"/>
  <c r="F32" i="107"/>
  <c r="F121" i="107"/>
  <c r="F232" i="107"/>
  <c r="F222" i="107"/>
  <c r="F308" i="107"/>
  <c r="F133" i="107"/>
  <c r="F169" i="107"/>
  <c r="F13" i="107"/>
  <c r="F161" i="107"/>
  <c r="F116" i="107"/>
  <c r="F104" i="107"/>
  <c r="F313" i="107"/>
  <c r="F143" i="107"/>
  <c r="F40" i="107"/>
  <c r="F261" i="107"/>
  <c r="F59" i="107"/>
  <c r="F208" i="107"/>
  <c r="F185" i="107"/>
  <c r="F196" i="107"/>
  <c r="F171" i="107"/>
  <c r="F41" i="107"/>
  <c r="F33" i="107"/>
  <c r="F212" i="107"/>
  <c r="F136" i="107"/>
  <c r="F311" i="107"/>
  <c r="F198" i="107"/>
  <c r="F239" i="107"/>
  <c r="F115" i="107"/>
  <c r="F195" i="107"/>
  <c r="F70" i="107"/>
  <c r="F331" i="107"/>
  <c r="F150" i="107"/>
  <c r="F45" i="107"/>
  <c r="F314" i="107"/>
  <c r="M342" i="107"/>
  <c r="F142" i="107"/>
  <c r="F260" i="107"/>
  <c r="F275" i="107"/>
  <c r="F156" i="107"/>
  <c r="F141" i="107"/>
  <c r="F310" i="107"/>
  <c r="F117" i="107"/>
  <c r="F95" i="107"/>
  <c r="F364" i="107"/>
  <c r="F134" i="107"/>
  <c r="F8" i="107"/>
  <c r="F242" i="107"/>
  <c r="F15" i="107"/>
  <c r="F274" i="107"/>
  <c r="F114" i="107"/>
  <c r="F125" i="107"/>
  <c r="F206" i="107"/>
  <c r="F177" i="107"/>
  <c r="F178" i="107"/>
  <c r="F153" i="107"/>
  <c r="F317" i="107"/>
  <c r="F107" i="107"/>
  <c r="F269" i="107"/>
  <c r="F7" i="107"/>
  <c r="F186" i="107"/>
  <c r="F135" i="107"/>
  <c r="F231" i="107"/>
  <c r="F86" i="107"/>
  <c r="F180" i="107"/>
  <c r="F130" i="107"/>
  <c r="F266" i="107"/>
  <c r="F172" i="107"/>
  <c r="F5" i="107"/>
  <c r="M14" i="107"/>
  <c r="H14" i="107"/>
  <c r="F165" i="107"/>
  <c r="F44" i="107"/>
  <c r="F282" i="107"/>
  <c r="F69" i="107"/>
  <c r="F281" i="107"/>
  <c r="F74" i="107"/>
  <c r="F39" i="107"/>
  <c r="F29" i="107"/>
  <c r="F159" i="107"/>
  <c r="M151" i="107"/>
  <c r="F105" i="107"/>
  <c r="F226" i="107"/>
  <c r="F137" i="107"/>
  <c r="F280" i="107"/>
  <c r="F284" i="107"/>
  <c r="F294" i="107"/>
  <c r="F47" i="107"/>
  <c r="F285" i="107"/>
  <c r="F60" i="107"/>
  <c r="F268" i="107"/>
  <c r="F52" i="107"/>
  <c r="F217" i="107"/>
  <c r="F184" i="107"/>
  <c r="F292" i="107"/>
  <c r="F46" i="107"/>
  <c r="F322" i="107"/>
  <c r="F147" i="107"/>
  <c r="F138" i="107"/>
  <c r="F160" i="107"/>
  <c r="F270" i="107"/>
  <c r="F248" i="107"/>
  <c r="F132" i="107"/>
  <c r="F82" i="107"/>
  <c r="F287" i="107"/>
  <c r="F48" i="107"/>
  <c r="F253" i="107"/>
  <c r="F283" i="107"/>
  <c r="F191" i="107"/>
  <c r="F300" i="107"/>
  <c r="F254" i="107"/>
  <c r="F321" i="107"/>
  <c r="F315" i="107"/>
  <c r="F224" i="107"/>
  <c r="F340" i="107"/>
  <c r="F56" i="107"/>
  <c r="F168" i="107"/>
  <c r="F145" i="107"/>
  <c r="F179" i="107"/>
  <c r="F163" i="107"/>
  <c r="F352" i="107"/>
  <c r="F28" i="107"/>
  <c r="F79" i="107"/>
  <c r="F264" i="107"/>
  <c r="F113" i="107"/>
  <c r="F227" i="107"/>
  <c r="F54" i="107"/>
  <c r="M183" i="107"/>
  <c r="F373" i="107"/>
  <c r="F110" i="107"/>
  <c r="F235" i="107"/>
  <c r="F353" i="107"/>
  <c r="F37" i="107"/>
  <c r="F234" i="107"/>
  <c r="F175" i="107"/>
  <c r="F34" i="107"/>
  <c r="F207" i="107"/>
  <c r="F36" i="107"/>
  <c r="F106" i="107"/>
  <c r="F126" i="107"/>
  <c r="F174" i="107"/>
  <c r="F228" i="107"/>
  <c r="F181" i="107"/>
  <c r="F62" i="107"/>
  <c r="F262" i="107"/>
  <c r="F58" i="107"/>
  <c r="F12" i="107"/>
  <c r="F257" i="107"/>
  <c r="F229" i="107"/>
  <c r="F297" i="107"/>
  <c r="F337" i="107"/>
  <c r="F23" i="107"/>
  <c r="F148" i="107"/>
  <c r="F288" i="107"/>
  <c r="F271" i="107"/>
  <c r="F203" i="107"/>
  <c r="F197" i="107"/>
  <c r="F272" i="107"/>
  <c r="F211" i="107"/>
  <c r="F233" i="107"/>
  <c r="F249" i="107"/>
  <c r="F216" i="107"/>
  <c r="F255" i="107"/>
  <c r="F109" i="107"/>
  <c r="N80" i="107" l="1"/>
  <c r="H98" i="107"/>
  <c r="N68" i="107"/>
  <c r="H76" i="107"/>
  <c r="H83" i="107"/>
  <c r="H101" i="107"/>
  <c r="N118" i="107"/>
  <c r="H102" i="107"/>
  <c r="H183" i="107"/>
  <c r="H336" i="107"/>
  <c r="H100" i="107"/>
  <c r="H61" i="107"/>
  <c r="H63" i="107"/>
  <c r="H72" i="107"/>
  <c r="N89" i="107"/>
  <c r="N99" i="107"/>
  <c r="H209" i="107"/>
  <c r="N429" i="107"/>
  <c r="H429" i="107"/>
  <c r="N430" i="107"/>
  <c r="H430" i="107"/>
  <c r="N431" i="107"/>
  <c r="H431" i="107"/>
  <c r="H348" i="107"/>
  <c r="N5" i="107"/>
  <c r="G3" i="107"/>
  <c r="F3" i="107"/>
  <c r="N73" i="107"/>
  <c r="H77" i="107"/>
  <c r="H66" i="107"/>
  <c r="N348" i="107"/>
  <c r="H90" i="107"/>
  <c r="H78" i="107"/>
  <c r="H75" i="107"/>
  <c r="H81" i="107"/>
  <c r="H94" i="107"/>
  <c r="H85" i="107"/>
  <c r="H84" i="107"/>
  <c r="F4" i="121"/>
  <c r="I4" i="124"/>
  <c r="D7" i="124"/>
  <c r="F5" i="124" s="1"/>
  <c r="H386" i="107"/>
  <c r="H103" i="107"/>
  <c r="I6" i="124"/>
  <c r="H91" i="107"/>
  <c r="H96" i="107"/>
  <c r="M104" i="107"/>
  <c r="B6" i="121"/>
  <c r="B4" i="121"/>
  <c r="B5" i="121"/>
  <c r="F6" i="121"/>
  <c r="F5" i="121"/>
  <c r="M376" i="107"/>
  <c r="M384" i="107"/>
  <c r="M381" i="107"/>
  <c r="M383" i="107"/>
  <c r="M378" i="107"/>
  <c r="H380" i="107"/>
  <c r="N380" i="107"/>
  <c r="N377" i="107"/>
  <c r="H377" i="107"/>
  <c r="H383" i="107"/>
  <c r="N383" i="107"/>
  <c r="N379" i="107"/>
  <c r="H379" i="107"/>
  <c r="N381" i="107"/>
  <c r="H381" i="107"/>
  <c r="H376" i="107"/>
  <c r="N376" i="107"/>
  <c r="N384" i="107"/>
  <c r="H384" i="107"/>
  <c r="H382" i="107"/>
  <c r="N382" i="107"/>
  <c r="N378" i="107"/>
  <c r="H378" i="107"/>
  <c r="N385" i="107"/>
  <c r="H385" i="107"/>
  <c r="N375" i="107"/>
  <c r="H375" i="107"/>
  <c r="N354" i="107"/>
  <c r="H354" i="107"/>
  <c r="N159" i="107"/>
  <c r="N224" i="107"/>
  <c r="N369" i="107"/>
  <c r="H369" i="107"/>
  <c r="N138" i="107"/>
  <c r="N335" i="107"/>
  <c r="N269" i="107"/>
  <c r="N151" i="107"/>
  <c r="N174" i="107"/>
  <c r="N420" i="107"/>
  <c r="N334" i="107"/>
  <c r="H334" i="107"/>
  <c r="N232" i="107"/>
  <c r="N214" i="107"/>
  <c r="N220" i="107"/>
  <c r="N287" i="107"/>
  <c r="N230" i="107"/>
  <c r="N286" i="107"/>
  <c r="N349" i="107"/>
  <c r="H349" i="107"/>
  <c r="N253" i="107"/>
  <c r="N125" i="107"/>
  <c r="N336" i="107"/>
  <c r="N247" i="107"/>
  <c r="N173" i="107"/>
  <c r="N104" i="107"/>
  <c r="N146" i="107"/>
  <c r="N249" i="107"/>
  <c r="N373" i="107"/>
  <c r="N341" i="107"/>
  <c r="H341" i="107"/>
  <c r="N266" i="107"/>
  <c r="N213" i="107"/>
  <c r="N329" i="107"/>
  <c r="H329" i="107"/>
  <c r="N170" i="107"/>
  <c r="N231" i="107"/>
  <c r="N122" i="107"/>
  <c r="N216" i="107"/>
  <c r="N305" i="107"/>
  <c r="H305" i="107"/>
  <c r="N275" i="107"/>
  <c r="N132" i="107"/>
  <c r="N169" i="107"/>
  <c r="N366" i="107"/>
  <c r="H366" i="107"/>
  <c r="N307" i="107"/>
  <c r="H307" i="107"/>
  <c r="N187" i="107"/>
  <c r="N330" i="107"/>
  <c r="H330" i="107"/>
  <c r="N168" i="107"/>
  <c r="N301" i="107"/>
  <c r="N161" i="107"/>
  <c r="N246" i="107"/>
  <c r="N278" i="107"/>
  <c r="N134" i="107"/>
  <c r="N326" i="107"/>
  <c r="N108" i="107"/>
  <c r="N353" i="107"/>
  <c r="N242" i="107"/>
  <c r="N243" i="107"/>
  <c r="H243" i="107"/>
  <c r="N365" i="107"/>
  <c r="H365" i="107"/>
  <c r="N300" i="107"/>
  <c r="N111" i="107"/>
  <c r="N191" i="107"/>
  <c r="N195" i="107"/>
  <c r="N264" i="107"/>
  <c r="N217" i="107"/>
  <c r="N343" i="107"/>
  <c r="H343" i="107"/>
  <c r="N274" i="107"/>
  <c r="N198" i="107"/>
  <c r="N248" i="107"/>
  <c r="N289" i="107"/>
  <c r="N344" i="107"/>
  <c r="N265" i="107"/>
  <c r="N188" i="107"/>
  <c r="N279" i="107"/>
  <c r="N333" i="107"/>
  <c r="H333" i="107"/>
  <c r="N320" i="107"/>
  <c r="N221" i="107"/>
  <c r="N203" i="107"/>
  <c r="N208" i="107"/>
  <c r="N245" i="107"/>
  <c r="N150" i="107"/>
  <c r="N294" i="107"/>
  <c r="N350" i="107"/>
  <c r="H350" i="107"/>
  <c r="N347" i="107"/>
  <c r="H347" i="107"/>
  <c r="N127" i="107"/>
  <c r="N210" i="107"/>
  <c r="N156" i="107"/>
  <c r="N205" i="107"/>
  <c r="N331" i="107"/>
  <c r="N137" i="107"/>
  <c r="N312" i="107"/>
  <c r="N115" i="107"/>
  <c r="N313" i="107"/>
  <c r="N192" i="107"/>
  <c r="N202" i="107"/>
  <c r="N244" i="107"/>
  <c r="N355" i="107"/>
  <c r="H355" i="107"/>
  <c r="N298" i="107"/>
  <c r="N162" i="107"/>
  <c r="N277" i="107"/>
  <c r="H277" i="107"/>
  <c r="N107" i="107"/>
  <c r="N226" i="107"/>
  <c r="N121" i="107"/>
  <c r="N252" i="107"/>
  <c r="N194" i="107"/>
  <c r="N116" i="107"/>
  <c r="N367" i="107"/>
  <c r="H367" i="107"/>
  <c r="N297" i="107"/>
  <c r="N166" i="107"/>
  <c r="N318" i="107"/>
  <c r="H318" i="107"/>
  <c r="N339" i="107"/>
  <c r="H339" i="107"/>
  <c r="N225" i="107"/>
  <c r="N267" i="107"/>
  <c r="N321" i="107"/>
  <c r="N317" i="107"/>
  <c r="N288" i="107"/>
  <c r="N319" i="107"/>
  <c r="N314" i="107"/>
  <c r="N177" i="107"/>
  <c r="N370" i="107"/>
  <c r="N212" i="107"/>
  <c r="N257" i="107"/>
  <c r="N158" i="107"/>
  <c r="N374" i="107"/>
  <c r="N160" i="107"/>
  <c r="N193" i="107"/>
  <c r="N272" i="107"/>
  <c r="N164" i="107"/>
  <c r="N263" i="107"/>
  <c r="N361" i="107"/>
  <c r="N227" i="107"/>
  <c r="N172" i="107"/>
  <c r="N259" i="107"/>
  <c r="N119" i="107"/>
  <c r="N368" i="107"/>
  <c r="H368" i="107"/>
  <c r="N142" i="107"/>
  <c r="N276" i="107"/>
  <c r="H276" i="107"/>
  <c r="N234" i="107"/>
  <c r="N239" i="107"/>
  <c r="N207" i="107"/>
  <c r="N236" i="107"/>
  <c r="N189" i="107"/>
  <c r="N238" i="107"/>
  <c r="N315" i="107"/>
  <c r="N206" i="107"/>
  <c r="N223" i="107"/>
  <c r="N228" i="107"/>
  <c r="N196" i="107"/>
  <c r="N229" i="107"/>
  <c r="N133" i="107"/>
  <c r="N351" i="107"/>
  <c r="H351" i="107"/>
  <c r="N284" i="107"/>
  <c r="N282" i="107"/>
  <c r="N141" i="107"/>
  <c r="N163" i="107"/>
  <c r="N352" i="107"/>
  <c r="N128" i="107"/>
  <c r="N120" i="107"/>
  <c r="N280" i="107"/>
  <c r="N211" i="107"/>
  <c r="N165" i="107"/>
  <c r="N360" i="107"/>
  <c r="H360" i="107"/>
  <c r="N346" i="107"/>
  <c r="H346" i="107"/>
  <c r="N179" i="107"/>
  <c r="N131" i="107"/>
  <c r="N215" i="107"/>
  <c r="N254" i="107"/>
  <c r="N157" i="107"/>
  <c r="N303" i="107"/>
  <c r="N219" i="107"/>
  <c r="N342" i="107"/>
  <c r="N327" i="107"/>
  <c r="H327" i="107"/>
  <c r="N260" i="107"/>
  <c r="N338" i="107"/>
  <c r="H338" i="107"/>
  <c r="N270" i="107"/>
  <c r="N147" i="107"/>
  <c r="N262" i="107"/>
  <c r="N273" i="107"/>
  <c r="N197" i="107"/>
  <c r="N204" i="107"/>
  <c r="N345" i="107"/>
  <c r="H345" i="107"/>
  <c r="N241" i="107"/>
  <c r="N304" i="107"/>
  <c r="N152" i="107"/>
  <c r="N250" i="107"/>
  <c r="N109" i="107"/>
  <c r="N135" i="107"/>
  <c r="N233" i="107"/>
  <c r="N145" i="107"/>
  <c r="N180" i="107"/>
  <c r="N295" i="107"/>
  <c r="H295" i="107"/>
  <c r="N176" i="107"/>
  <c r="N186" i="107"/>
  <c r="N110" i="107"/>
  <c r="N199" i="107"/>
  <c r="N261" i="107"/>
  <c r="N114" i="107"/>
  <c r="N183" i="107"/>
  <c r="N296" i="107"/>
  <c r="N117" i="107"/>
  <c r="N328" i="107"/>
  <c r="N291" i="107"/>
  <c r="N240" i="107"/>
  <c r="N359" i="107"/>
  <c r="H359" i="107"/>
  <c r="N290" i="107"/>
  <c r="N325" i="107"/>
  <c r="N143" i="107"/>
  <c r="N167" i="107"/>
  <c r="N129" i="107"/>
  <c r="N310" i="107"/>
  <c r="N281" i="107"/>
  <c r="N140" i="107"/>
  <c r="N293" i="107"/>
  <c r="H293" i="107"/>
  <c r="N182" i="107"/>
  <c r="N181" i="107"/>
  <c r="N171" i="107"/>
  <c r="N149" i="107"/>
  <c r="N155" i="107"/>
  <c r="N144" i="107"/>
  <c r="N139" i="107"/>
  <c r="N357" i="107"/>
  <c r="H357" i="107"/>
  <c r="N124" i="107"/>
  <c r="N126" i="107"/>
  <c r="N130" i="107"/>
  <c r="N154" i="107"/>
  <c r="N222" i="107"/>
  <c r="N251" i="107"/>
  <c r="N185" i="107"/>
  <c r="N105" i="107"/>
  <c r="N292" i="107"/>
  <c r="N271" i="107"/>
  <c r="N302" i="107"/>
  <c r="N148" i="107"/>
  <c r="N322" i="107"/>
  <c r="N190" i="107"/>
  <c r="N112" i="107"/>
  <c r="N356" i="107"/>
  <c r="H356" i="107"/>
  <c r="N258" i="107"/>
  <c r="N106" i="107"/>
  <c r="N372" i="107"/>
  <c r="H372" i="107"/>
  <c r="N299" i="107"/>
  <c r="H299" i="107"/>
  <c r="N218" i="107"/>
  <c r="N153" i="107"/>
  <c r="N283" i="107"/>
  <c r="N323" i="107"/>
  <c r="H323" i="107"/>
  <c r="N136" i="107"/>
  <c r="N324" i="107"/>
  <c r="N371" i="107"/>
  <c r="N332" i="107"/>
  <c r="H332" i="107"/>
  <c r="N363" i="107"/>
  <c r="N316" i="107"/>
  <c r="H316" i="107"/>
  <c r="N340" i="107"/>
  <c r="N308" i="107"/>
  <c r="N237" i="107"/>
  <c r="N309" i="107"/>
  <c r="N113" i="107"/>
  <c r="N256" i="107"/>
  <c r="N311" i="107"/>
  <c r="N200" i="107"/>
  <c r="N184" i="107"/>
  <c r="N362" i="107"/>
  <c r="H362" i="107"/>
  <c r="N123" i="107"/>
  <c r="N178" i="107"/>
  <c r="N235" i="107"/>
  <c r="N175" i="107"/>
  <c r="N268" i="107"/>
  <c r="M272" i="107"/>
  <c r="H272" i="107"/>
  <c r="M288" i="107"/>
  <c r="H288" i="107"/>
  <c r="M297" i="107"/>
  <c r="H297" i="107"/>
  <c r="M58" i="107"/>
  <c r="H58" i="107"/>
  <c r="M228" i="107"/>
  <c r="H228" i="107"/>
  <c r="M36" i="107"/>
  <c r="H36" i="107"/>
  <c r="M234" i="107"/>
  <c r="H234" i="107"/>
  <c r="M110" i="107"/>
  <c r="H110" i="107"/>
  <c r="M264" i="107"/>
  <c r="H264" i="107"/>
  <c r="M28" i="107"/>
  <c r="H28" i="107"/>
  <c r="M145" i="107"/>
  <c r="H145" i="107"/>
  <c r="M224" i="107"/>
  <c r="H224" i="107"/>
  <c r="M300" i="107"/>
  <c r="H300" i="107"/>
  <c r="M48" i="107"/>
  <c r="H48" i="107"/>
  <c r="M248" i="107"/>
  <c r="H248" i="107"/>
  <c r="M147" i="107"/>
  <c r="H147" i="107"/>
  <c r="M184" i="107"/>
  <c r="H184" i="107"/>
  <c r="M60" i="107"/>
  <c r="H60" i="107"/>
  <c r="M284" i="107"/>
  <c r="H284" i="107"/>
  <c r="M105" i="107"/>
  <c r="H105" i="107"/>
  <c r="M29" i="107"/>
  <c r="H29" i="107"/>
  <c r="M69" i="107"/>
  <c r="H69" i="107"/>
  <c r="M266" i="107"/>
  <c r="H266" i="107"/>
  <c r="M231" i="107"/>
  <c r="H231" i="107"/>
  <c r="M269" i="107"/>
  <c r="H269" i="107"/>
  <c r="M178" i="107"/>
  <c r="H178" i="107"/>
  <c r="M114" i="107"/>
  <c r="H114" i="107"/>
  <c r="M8" i="107"/>
  <c r="H8" i="107"/>
  <c r="M117" i="107"/>
  <c r="H117" i="107"/>
  <c r="M275" i="107"/>
  <c r="H275" i="107"/>
  <c r="M331" i="107"/>
  <c r="H331" i="107"/>
  <c r="M239" i="107"/>
  <c r="H239" i="107"/>
  <c r="M171" i="107"/>
  <c r="H171" i="107"/>
  <c r="M59" i="107"/>
  <c r="H59" i="107"/>
  <c r="M313" i="107"/>
  <c r="H313" i="107"/>
  <c r="M13" i="107"/>
  <c r="H13" i="107"/>
  <c r="M133" i="107"/>
  <c r="H133" i="107"/>
  <c r="M121" i="107"/>
  <c r="H121" i="107"/>
  <c r="M50" i="107"/>
  <c r="H50" i="107"/>
  <c r="M230" i="107"/>
  <c r="H230" i="107"/>
  <c r="M324" i="107"/>
  <c r="H324" i="107"/>
  <c r="M67" i="107"/>
  <c r="H67" i="107"/>
  <c r="M290" i="107"/>
  <c r="H290" i="107"/>
  <c r="M25" i="107"/>
  <c r="H25" i="107"/>
  <c r="M192" i="107"/>
  <c r="H192" i="107"/>
  <c r="M49" i="107"/>
  <c r="H49" i="107"/>
  <c r="M301" i="107"/>
  <c r="H301" i="107"/>
  <c r="M265" i="107"/>
  <c r="H265" i="107"/>
  <c r="M223" i="107"/>
  <c r="H223" i="107"/>
  <c r="M194" i="107"/>
  <c r="H194" i="107"/>
  <c r="M149" i="107"/>
  <c r="H149" i="107"/>
  <c r="M120" i="107"/>
  <c r="H120" i="107"/>
  <c r="M154" i="107"/>
  <c r="H154" i="107"/>
  <c r="M296" i="107"/>
  <c r="H296" i="107"/>
  <c r="M193" i="107"/>
  <c r="H193" i="107"/>
  <c r="M325" i="107"/>
  <c r="H325" i="107"/>
  <c r="M278" i="107"/>
  <c r="H278" i="107"/>
  <c r="M176" i="107"/>
  <c r="H176" i="107"/>
  <c r="M124" i="107"/>
  <c r="H124" i="107"/>
  <c r="M162" i="107"/>
  <c r="H162" i="107"/>
  <c r="M199" i="107"/>
  <c r="H199" i="107"/>
  <c r="M144" i="107"/>
  <c r="H144" i="107"/>
  <c r="M17" i="107"/>
  <c r="H17" i="107"/>
  <c r="M251" i="107"/>
  <c r="H251" i="107"/>
  <c r="M64" i="107"/>
  <c r="H64" i="107"/>
  <c r="M65" i="107"/>
  <c r="H65" i="107"/>
  <c r="M201" i="107"/>
  <c r="H201" i="107"/>
  <c r="M19" i="107"/>
  <c r="H19" i="107"/>
  <c r="M298" i="107"/>
  <c r="H298" i="107"/>
  <c r="M109" i="107"/>
  <c r="H109" i="107"/>
  <c r="M249" i="107"/>
  <c r="H249" i="107"/>
  <c r="M197" i="107"/>
  <c r="H197" i="107"/>
  <c r="M148" i="107"/>
  <c r="H148" i="107"/>
  <c r="M229" i="107"/>
  <c r="H229" i="107"/>
  <c r="M262" i="107"/>
  <c r="H262" i="107"/>
  <c r="M174" i="107"/>
  <c r="H174" i="107"/>
  <c r="M207" i="107"/>
  <c r="H207" i="107"/>
  <c r="M37" i="107"/>
  <c r="H37" i="107"/>
  <c r="M373" i="107"/>
  <c r="H373" i="107"/>
  <c r="M54" i="107"/>
  <c r="H54" i="107"/>
  <c r="M352" i="107"/>
  <c r="H352" i="107"/>
  <c r="M168" i="107"/>
  <c r="H168" i="107"/>
  <c r="M315" i="107"/>
  <c r="H315" i="107"/>
  <c r="M191" i="107"/>
  <c r="H191" i="107"/>
  <c r="M287" i="107"/>
  <c r="H287" i="107"/>
  <c r="M270" i="107"/>
  <c r="H270" i="107"/>
  <c r="M322" i="107"/>
  <c r="H322" i="107"/>
  <c r="M217" i="107"/>
  <c r="H217" i="107"/>
  <c r="M285" i="107"/>
  <c r="H285" i="107"/>
  <c r="M280" i="107"/>
  <c r="H280" i="107"/>
  <c r="M39" i="107"/>
  <c r="H39" i="107"/>
  <c r="M282" i="107"/>
  <c r="H282" i="107"/>
  <c r="M130" i="107"/>
  <c r="H130" i="107"/>
  <c r="M135" i="107"/>
  <c r="H135" i="107"/>
  <c r="M107" i="107"/>
  <c r="H107" i="107"/>
  <c r="M177" i="107"/>
  <c r="H177" i="107"/>
  <c r="M274" i="107"/>
  <c r="H274" i="107"/>
  <c r="M134" i="107"/>
  <c r="H134" i="107"/>
  <c r="M310" i="107"/>
  <c r="H310" i="107"/>
  <c r="M260" i="107"/>
  <c r="H260" i="107"/>
  <c r="M314" i="107"/>
  <c r="H314" i="107"/>
  <c r="M70" i="107"/>
  <c r="H70" i="107"/>
  <c r="M198" i="107"/>
  <c r="H198" i="107"/>
  <c r="M212" i="107"/>
  <c r="H212" i="107"/>
  <c r="M196" i="107"/>
  <c r="H196" i="107"/>
  <c r="M261" i="107"/>
  <c r="H261" i="107"/>
  <c r="H104" i="107"/>
  <c r="M308" i="107"/>
  <c r="H308" i="107"/>
  <c r="M32" i="107"/>
  <c r="H32" i="107"/>
  <c r="M43" i="107"/>
  <c r="H43" i="107"/>
  <c r="M267" i="107"/>
  <c r="H267" i="107"/>
  <c r="M129" i="107"/>
  <c r="H129" i="107"/>
  <c r="M128" i="107"/>
  <c r="H128" i="107"/>
  <c r="M157" i="107"/>
  <c r="H157" i="107"/>
  <c r="M256" i="107"/>
  <c r="H256" i="107"/>
  <c r="M202" i="107"/>
  <c r="H202" i="107"/>
  <c r="M24" i="107"/>
  <c r="H24" i="107"/>
  <c r="M38" i="107"/>
  <c r="H38" i="107"/>
  <c r="M108" i="107"/>
  <c r="H108" i="107"/>
  <c r="M320" i="107"/>
  <c r="H320" i="107"/>
  <c r="M16" i="107"/>
  <c r="H16" i="107"/>
  <c r="M22" i="107"/>
  <c r="H22" i="107"/>
  <c r="M57" i="107"/>
  <c r="H57" i="107"/>
  <c r="M27" i="107"/>
  <c r="H27" i="107"/>
  <c r="M363" i="107"/>
  <c r="H363" i="107"/>
  <c r="M51" i="107"/>
  <c r="H51" i="107"/>
  <c r="M214" i="107"/>
  <c r="H214" i="107"/>
  <c r="M358" i="107"/>
  <c r="H358" i="107"/>
  <c r="M302" i="107"/>
  <c r="H302" i="107"/>
  <c r="M279" i="107"/>
  <c r="H279" i="107"/>
  <c r="M9" i="107"/>
  <c r="H9" i="107"/>
  <c r="M371" i="107"/>
  <c r="H371" i="107"/>
  <c r="M189" i="107"/>
  <c r="H189" i="107"/>
  <c r="M6" i="107"/>
  <c r="H6" i="107"/>
  <c r="M71" i="107"/>
  <c r="H71" i="107"/>
  <c r="M309" i="107"/>
  <c r="H309" i="107"/>
  <c r="M35" i="107"/>
  <c r="H35" i="107"/>
  <c r="M306" i="107"/>
  <c r="H306" i="107"/>
  <c r="M258" i="107"/>
  <c r="H258" i="107"/>
  <c r="M190" i="107"/>
  <c r="H190" i="107"/>
  <c r="M20" i="107"/>
  <c r="H20" i="107"/>
  <c r="M361" i="107"/>
  <c r="H361" i="107"/>
  <c r="M164" i="107"/>
  <c r="H164" i="107"/>
  <c r="M10" i="107"/>
  <c r="H10" i="107"/>
  <c r="M255" i="107"/>
  <c r="H255" i="107"/>
  <c r="M233" i="107"/>
  <c r="H233" i="107"/>
  <c r="M203" i="107"/>
  <c r="H203" i="107"/>
  <c r="M23" i="107"/>
  <c r="H23" i="107"/>
  <c r="M257" i="107"/>
  <c r="H257" i="107"/>
  <c r="M62" i="107"/>
  <c r="H62" i="107"/>
  <c r="M126" i="107"/>
  <c r="H126" i="107"/>
  <c r="M34" i="107"/>
  <c r="H34" i="107"/>
  <c r="M353" i="107"/>
  <c r="H353" i="107"/>
  <c r="M227" i="107"/>
  <c r="H227" i="107"/>
  <c r="M163" i="107"/>
  <c r="H163" i="107"/>
  <c r="M56" i="107"/>
  <c r="H56" i="107"/>
  <c r="M321" i="107"/>
  <c r="H321" i="107"/>
  <c r="M283" i="107"/>
  <c r="H283" i="107"/>
  <c r="M82" i="107"/>
  <c r="H82" i="107"/>
  <c r="M160" i="107"/>
  <c r="H160" i="107"/>
  <c r="M46" i="107"/>
  <c r="H46" i="107"/>
  <c r="M52" i="107"/>
  <c r="H52" i="107"/>
  <c r="M47" i="107"/>
  <c r="H47" i="107"/>
  <c r="M137" i="107"/>
  <c r="H137" i="107"/>
  <c r="M74" i="107"/>
  <c r="H74" i="107"/>
  <c r="M44" i="107"/>
  <c r="H44" i="107"/>
  <c r="M5" i="107"/>
  <c r="H5" i="107"/>
  <c r="M180" i="107"/>
  <c r="H180" i="107"/>
  <c r="M186" i="107"/>
  <c r="H186" i="107"/>
  <c r="M317" i="107"/>
  <c r="H317" i="107"/>
  <c r="M206" i="107"/>
  <c r="H206" i="107"/>
  <c r="M15" i="107"/>
  <c r="H15" i="107"/>
  <c r="M364" i="107"/>
  <c r="H364" i="107"/>
  <c r="M141" i="107"/>
  <c r="H141" i="107"/>
  <c r="M142" i="107"/>
  <c r="H142" i="107"/>
  <c r="M45" i="107"/>
  <c r="H45" i="107"/>
  <c r="M195" i="107"/>
  <c r="H195" i="107"/>
  <c r="M311" i="107"/>
  <c r="H311" i="107"/>
  <c r="M33" i="107"/>
  <c r="H33" i="107"/>
  <c r="M185" i="107"/>
  <c r="H185" i="107"/>
  <c r="M40" i="107"/>
  <c r="H40" i="107"/>
  <c r="M116" i="107"/>
  <c r="H116" i="107"/>
  <c r="M222" i="107"/>
  <c r="H222" i="107"/>
  <c r="M205" i="107"/>
  <c r="H205" i="107"/>
  <c r="M303" i="107"/>
  <c r="H303" i="107"/>
  <c r="M238" i="107"/>
  <c r="H238" i="107"/>
  <c r="M286" i="107"/>
  <c r="H286" i="107"/>
  <c r="M139" i="107"/>
  <c r="H139" i="107"/>
  <c r="M155" i="107"/>
  <c r="H155" i="107"/>
  <c r="M344" i="107"/>
  <c r="H344" i="107"/>
  <c r="M289" i="107"/>
  <c r="H289" i="107"/>
  <c r="M420" i="107"/>
  <c r="H420" i="107"/>
  <c r="M112" i="107"/>
  <c r="H112" i="107"/>
  <c r="M182" i="107"/>
  <c r="H182" i="107"/>
  <c r="M30" i="107"/>
  <c r="H30" i="107"/>
  <c r="M188" i="107"/>
  <c r="H188" i="107"/>
  <c r="M26" i="107"/>
  <c r="H26" i="107"/>
  <c r="M263" i="107"/>
  <c r="H263" i="107"/>
  <c r="M122" i="107"/>
  <c r="H122" i="107"/>
  <c r="M221" i="107"/>
  <c r="H221" i="107"/>
  <c r="M273" i="107"/>
  <c r="H273" i="107"/>
  <c r="M247" i="107"/>
  <c r="H247" i="107"/>
  <c r="M213" i="107"/>
  <c r="H213" i="107"/>
  <c r="M312" i="107"/>
  <c r="H312" i="107"/>
  <c r="M219" i="107"/>
  <c r="H219" i="107"/>
  <c r="M319" i="107"/>
  <c r="H319" i="107"/>
  <c r="M335" i="107"/>
  <c r="H335" i="107"/>
  <c r="M215" i="107"/>
  <c r="H215" i="107"/>
  <c r="M236" i="107"/>
  <c r="H236" i="107"/>
  <c r="M237" i="107"/>
  <c r="H237" i="107"/>
  <c r="M187" i="107"/>
  <c r="H187" i="107"/>
  <c r="M240" i="107"/>
  <c r="H240" i="107"/>
  <c r="M31" i="107"/>
  <c r="H31" i="107"/>
  <c r="M259" i="107"/>
  <c r="H259" i="107"/>
  <c r="M170" i="107"/>
  <c r="H170" i="107"/>
  <c r="M374" i="107"/>
  <c r="H374" i="107"/>
  <c r="M166" i="107"/>
  <c r="H166" i="107"/>
  <c r="M216" i="107"/>
  <c r="H216" i="107"/>
  <c r="M211" i="107"/>
  <c r="H211" i="107"/>
  <c r="M271" i="107"/>
  <c r="H271" i="107"/>
  <c r="M337" i="107"/>
  <c r="H337" i="107"/>
  <c r="M12" i="107"/>
  <c r="H12" i="107"/>
  <c r="M181" i="107"/>
  <c r="H181" i="107"/>
  <c r="M106" i="107"/>
  <c r="H106" i="107"/>
  <c r="M175" i="107"/>
  <c r="H175" i="107"/>
  <c r="M235" i="107"/>
  <c r="H235" i="107"/>
  <c r="M113" i="107"/>
  <c r="H113" i="107"/>
  <c r="M79" i="107"/>
  <c r="H79" i="107"/>
  <c r="M179" i="107"/>
  <c r="H179" i="107"/>
  <c r="M340" i="107"/>
  <c r="H340" i="107"/>
  <c r="M254" i="107"/>
  <c r="H254" i="107"/>
  <c r="M253" i="107"/>
  <c r="H253" i="107"/>
  <c r="M132" i="107"/>
  <c r="H132" i="107"/>
  <c r="M138" i="107"/>
  <c r="H138" i="107"/>
  <c r="M292" i="107"/>
  <c r="H292" i="107"/>
  <c r="M268" i="107"/>
  <c r="H268" i="107"/>
  <c r="M294" i="107"/>
  <c r="H294" i="107"/>
  <c r="M226" i="107"/>
  <c r="H226" i="107"/>
  <c r="M159" i="107"/>
  <c r="H159" i="107"/>
  <c r="M281" i="107"/>
  <c r="H281" i="107"/>
  <c r="M165" i="107"/>
  <c r="H165" i="107"/>
  <c r="M172" i="107"/>
  <c r="H172" i="107"/>
  <c r="M86" i="107"/>
  <c r="H86" i="107"/>
  <c r="M7" i="107"/>
  <c r="H7" i="107"/>
  <c r="M153" i="107"/>
  <c r="H153" i="107"/>
  <c r="M125" i="107"/>
  <c r="H125" i="107"/>
  <c r="M242" i="107"/>
  <c r="H242" i="107"/>
  <c r="M95" i="107"/>
  <c r="H95" i="107"/>
  <c r="M156" i="107"/>
  <c r="H156" i="107"/>
  <c r="M150" i="107"/>
  <c r="H150" i="107"/>
  <c r="M115" i="107"/>
  <c r="H115" i="107"/>
  <c r="M136" i="107"/>
  <c r="H136" i="107"/>
  <c r="M41" i="107"/>
  <c r="H41" i="107"/>
  <c r="M208" i="107"/>
  <c r="H208" i="107"/>
  <c r="M143" i="107"/>
  <c r="H143" i="107"/>
  <c r="M161" i="107"/>
  <c r="H161" i="107"/>
  <c r="M169" i="107"/>
  <c r="H169" i="107"/>
  <c r="M232" i="107"/>
  <c r="H232" i="107"/>
  <c r="M370" i="107"/>
  <c r="H370" i="107"/>
  <c r="M21" i="107"/>
  <c r="H21" i="107"/>
  <c r="M244" i="107"/>
  <c r="H244" i="107"/>
  <c r="M18" i="107"/>
  <c r="H18" i="107"/>
  <c r="M218" i="107"/>
  <c r="H218" i="107"/>
  <c r="M119" i="107"/>
  <c r="H119" i="107"/>
  <c r="M210" i="107"/>
  <c r="H210" i="107"/>
  <c r="M152" i="107"/>
  <c r="H152" i="107"/>
  <c r="M245" i="107"/>
  <c r="H245" i="107"/>
  <c r="M220" i="107"/>
  <c r="H220" i="107"/>
  <c r="M131" i="107"/>
  <c r="H131" i="107"/>
  <c r="M326" i="107"/>
  <c r="H326" i="107"/>
  <c r="M173" i="107"/>
  <c r="H173" i="107"/>
  <c r="M53" i="107"/>
  <c r="H53" i="107"/>
  <c r="M225" i="107"/>
  <c r="H225" i="107"/>
  <c r="M158" i="107"/>
  <c r="H158" i="107"/>
  <c r="M123" i="107"/>
  <c r="H123" i="107"/>
  <c r="M42" i="107"/>
  <c r="H42" i="107"/>
  <c r="M167" i="107"/>
  <c r="H167" i="107"/>
  <c r="M291" i="107"/>
  <c r="H291" i="107"/>
  <c r="M11" i="107"/>
  <c r="H11" i="107"/>
  <c r="M241" i="107"/>
  <c r="H241" i="107"/>
  <c r="M204" i="107"/>
  <c r="H204" i="107"/>
  <c r="M328" i="107"/>
  <c r="H328" i="107"/>
  <c r="M250" i="107"/>
  <c r="H250" i="107"/>
  <c r="M111" i="107"/>
  <c r="H111" i="107"/>
  <c r="M200" i="107"/>
  <c r="H200" i="107"/>
  <c r="M127" i="107"/>
  <c r="H127" i="107"/>
  <c r="M140" i="107"/>
  <c r="H140" i="107"/>
  <c r="M146" i="107"/>
  <c r="H146" i="107"/>
  <c r="M304" i="107"/>
  <c r="H304" i="107"/>
  <c r="M246" i="107"/>
  <c r="H246" i="107"/>
  <c r="G4" i="121" l="1"/>
  <c r="H4" i="121" s="1"/>
  <c r="H3" i="107"/>
  <c r="M3" i="107"/>
  <c r="N3" i="107"/>
  <c r="I7" i="124"/>
  <c r="F4" i="124"/>
  <c r="F6" i="124"/>
  <c r="B9" i="121"/>
  <c r="G6" i="121"/>
  <c r="H6" i="121" s="1"/>
  <c r="C4" i="121"/>
  <c r="G5" i="121"/>
  <c r="H5" i="121" s="1"/>
  <c r="F9" i="121"/>
  <c r="C5" i="121"/>
  <c r="D5" i="121" s="1"/>
  <c r="C6" i="121"/>
  <c r="D6" i="121" s="1"/>
  <c r="P431" i="107" l="1"/>
  <c r="P430" i="107"/>
  <c r="P429" i="107"/>
  <c r="O431" i="107"/>
  <c r="O430" i="107"/>
  <c r="O429" i="107"/>
  <c r="O420" i="107"/>
  <c r="F7" i="124"/>
  <c r="O107" i="107"/>
  <c r="O386" i="107"/>
  <c r="P270" i="107"/>
  <c r="P386" i="107"/>
  <c r="P202" i="107"/>
  <c r="P164" i="107"/>
  <c r="P140" i="107"/>
  <c r="P351" i="107"/>
  <c r="P335" i="107"/>
  <c r="P362" i="107"/>
  <c r="P226" i="107"/>
  <c r="P385" i="107"/>
  <c r="P365" i="107"/>
  <c r="P104" i="107"/>
  <c r="P227" i="107"/>
  <c r="P137" i="107"/>
  <c r="O239" i="107"/>
  <c r="O258" i="107"/>
  <c r="P131" i="107"/>
  <c r="P165" i="107"/>
  <c r="P195" i="107"/>
  <c r="P290" i="107"/>
  <c r="P112" i="107"/>
  <c r="P309" i="107"/>
  <c r="P319" i="107"/>
  <c r="O339" i="107"/>
  <c r="O355" i="107"/>
  <c r="O368" i="107"/>
  <c r="O350" i="107"/>
  <c r="O366" i="107"/>
  <c r="O359" i="107"/>
  <c r="O333" i="107"/>
  <c r="O347" i="107"/>
  <c r="O367" i="107"/>
  <c r="O299" i="107"/>
  <c r="O345" i="107"/>
  <c r="O276" i="107"/>
  <c r="O362" i="107"/>
  <c r="O329" i="107"/>
  <c r="O372" i="107"/>
  <c r="O323" i="107"/>
  <c r="O356" i="107"/>
  <c r="O277" i="107"/>
  <c r="O382" i="107"/>
  <c r="O380" i="107"/>
  <c r="O332" i="107"/>
  <c r="O327" i="107"/>
  <c r="O243" i="107"/>
  <c r="O346" i="107"/>
  <c r="O379" i="107"/>
  <c r="O365" i="107"/>
  <c r="O385" i="107"/>
  <c r="O377" i="107"/>
  <c r="O305" i="107"/>
  <c r="O318" i="107"/>
  <c r="O360" i="107"/>
  <c r="O357" i="107"/>
  <c r="O307" i="107"/>
  <c r="O351" i="107"/>
  <c r="O293" i="107"/>
  <c r="O341" i="107"/>
  <c r="O330" i="107"/>
  <c r="O209" i="107"/>
  <c r="O316" i="107"/>
  <c r="O295" i="107"/>
  <c r="O369" i="107"/>
  <c r="O343" i="107"/>
  <c r="O334" i="107"/>
  <c r="O354" i="107"/>
  <c r="O338" i="107"/>
  <c r="O349" i="107"/>
  <c r="O183" i="107"/>
  <c r="O348" i="107"/>
  <c r="O342" i="107"/>
  <c r="O118" i="107"/>
  <c r="O151" i="107"/>
  <c r="O375" i="107"/>
  <c r="O336" i="107"/>
  <c r="O252" i="107"/>
  <c r="O246" i="107"/>
  <c r="O232" i="107"/>
  <c r="O235" i="107"/>
  <c r="O166" i="107"/>
  <c r="O306" i="107"/>
  <c r="O247" i="107"/>
  <c r="O111" i="107"/>
  <c r="O153" i="107"/>
  <c r="O237" i="107"/>
  <c r="O250" i="107"/>
  <c r="O156" i="107"/>
  <c r="O229" i="107"/>
  <c r="O290" i="107"/>
  <c r="O145" i="107"/>
  <c r="O106" i="107"/>
  <c r="O303" i="107"/>
  <c r="O353" i="107"/>
  <c r="O314" i="107"/>
  <c r="O298" i="107"/>
  <c r="O288" i="107"/>
  <c r="O292" i="107"/>
  <c r="O221" i="107"/>
  <c r="O137" i="107"/>
  <c r="O371" i="107"/>
  <c r="O115" i="107"/>
  <c r="O223" i="107"/>
  <c r="O184" i="107"/>
  <c r="O335" i="107"/>
  <c r="O213" i="107"/>
  <c r="O124" i="107"/>
  <c r="O127" i="107"/>
  <c r="O208" i="107"/>
  <c r="O344" i="107"/>
  <c r="O157" i="107"/>
  <c r="O134" i="107"/>
  <c r="O311" i="107"/>
  <c r="O337" i="107"/>
  <c r="O238" i="107"/>
  <c r="O123" i="107"/>
  <c r="O175" i="107"/>
  <c r="O109" i="107"/>
  <c r="O234" i="107"/>
  <c r="O257" i="107"/>
  <c r="O274" i="107"/>
  <c r="O275" i="107"/>
  <c r="O113" i="107"/>
  <c r="O188" i="107"/>
  <c r="O160" i="107"/>
  <c r="O358" i="107"/>
  <c r="O254" i="107"/>
  <c r="O174" i="107"/>
  <c r="O192" i="107"/>
  <c r="O300" i="107"/>
  <c r="O122" i="107"/>
  <c r="O322" i="107"/>
  <c r="O325" i="107"/>
  <c r="O231" i="107"/>
  <c r="O373" i="107"/>
  <c r="O265" i="107"/>
  <c r="O147" i="107"/>
  <c r="O165" i="107"/>
  <c r="O146" i="107"/>
  <c r="O294" i="107"/>
  <c r="O328" i="107"/>
  <c r="O150" i="107"/>
  <c r="O216" i="107"/>
  <c r="O283" i="107"/>
  <c r="O167" i="107"/>
  <c r="O135" i="107"/>
  <c r="O227" i="107"/>
  <c r="O263" i="107"/>
  <c r="O173" i="107"/>
  <c r="O319" i="107"/>
  <c r="O313" i="107"/>
  <c r="O297" i="107"/>
  <c r="O236" i="107"/>
  <c r="O195" i="107"/>
  <c r="O255" i="107"/>
  <c r="O128" i="107"/>
  <c r="O378" i="107"/>
  <c r="O130" i="107"/>
  <c r="O199" i="107"/>
  <c r="O178" i="107"/>
  <c r="O181" i="107"/>
  <c r="O139" i="107"/>
  <c r="O320" i="107"/>
  <c r="O212" i="107"/>
  <c r="O197" i="107"/>
  <c r="O324" i="107"/>
  <c r="O264" i="107"/>
  <c r="O289" i="107"/>
  <c r="O214" i="107"/>
  <c r="O315" i="107"/>
  <c r="O120" i="107"/>
  <c r="O105" i="107"/>
  <c r="O317" i="107"/>
  <c r="O179" i="107"/>
  <c r="O225" i="107"/>
  <c r="O248" i="107"/>
  <c r="O291" i="107"/>
  <c r="O125" i="107"/>
  <c r="O170" i="107"/>
  <c r="O280" i="107"/>
  <c r="O279" i="107"/>
  <c r="O220" i="107"/>
  <c r="O141" i="107"/>
  <c r="O361" i="107"/>
  <c r="O245" i="107"/>
  <c r="O116" i="107"/>
  <c r="O144" i="107"/>
  <c r="O331" i="107"/>
  <c r="O219" i="107"/>
  <c r="O364" i="107"/>
  <c r="O285" i="107"/>
  <c r="O296" i="107"/>
  <c r="O211" i="107"/>
  <c r="O205" i="107"/>
  <c r="O202" i="107"/>
  <c r="O260" i="107"/>
  <c r="O133" i="107"/>
  <c r="O228" i="107"/>
  <c r="O286" i="107"/>
  <c r="O163" i="107"/>
  <c r="O158" i="107"/>
  <c r="O172" i="107"/>
  <c r="O187" i="107"/>
  <c r="O132" i="107"/>
  <c r="O270" i="107"/>
  <c r="O119" i="107"/>
  <c r="O241" i="107"/>
  <c r="O218" i="107"/>
  <c r="O176" i="107"/>
  <c r="O114" i="107"/>
  <c r="O136" i="107"/>
  <c r="O273" i="107"/>
  <c r="O186" i="107"/>
  <c r="O281" i="107"/>
  <c r="O287" i="107"/>
  <c r="O194" i="107"/>
  <c r="O383" i="107"/>
  <c r="O374" i="107"/>
  <c r="O185" i="107"/>
  <c r="O129" i="107"/>
  <c r="O177" i="107"/>
  <c r="O251" i="107"/>
  <c r="O171" i="107"/>
  <c r="O272" i="107"/>
  <c r="O222" i="107"/>
  <c r="O126" i="107"/>
  <c r="O108" i="107"/>
  <c r="O376" i="107"/>
  <c r="O104" i="107"/>
  <c r="O262" i="107"/>
  <c r="O224" i="107"/>
  <c r="O326" i="107"/>
  <c r="O226" i="107"/>
  <c r="O304" i="107"/>
  <c r="O259" i="107"/>
  <c r="O200" i="107"/>
  <c r="O204" i="107"/>
  <c r="O370" i="107"/>
  <c r="O233" i="107"/>
  <c r="O193" i="107"/>
  <c r="O266" i="107"/>
  <c r="O189" i="107"/>
  <c r="O253" i="107"/>
  <c r="O352" i="107"/>
  <c r="O242" i="107"/>
  <c r="O240" i="107"/>
  <c r="O308" i="107"/>
  <c r="O381" i="107"/>
  <c r="O282" i="107"/>
  <c r="O162" i="107"/>
  <c r="O117" i="107"/>
  <c r="O142" i="107"/>
  <c r="O203" i="107"/>
  <c r="O256" i="107"/>
  <c r="O198" i="107"/>
  <c r="O249" i="107"/>
  <c r="O230" i="107"/>
  <c r="O110" i="107"/>
  <c r="O152" i="107"/>
  <c r="O138" i="107"/>
  <c r="O210" i="107"/>
  <c r="O182" i="107"/>
  <c r="O169" i="107"/>
  <c r="O161" i="107"/>
  <c r="O244" i="107"/>
  <c r="O143" i="107"/>
  <c r="O168" i="107"/>
  <c r="O149" i="107"/>
  <c r="O284" i="107"/>
  <c r="O268" i="107"/>
  <c r="O112" i="107"/>
  <c r="O302" i="107"/>
  <c r="O271" i="107"/>
  <c r="O207" i="107"/>
  <c r="O215" i="107"/>
  <c r="O190" i="107"/>
  <c r="O217" i="107"/>
  <c r="O278" i="107"/>
  <c r="O269" i="107"/>
  <c r="O206" i="107"/>
  <c r="O164" i="107"/>
  <c r="O267" i="107"/>
  <c r="O310" i="107"/>
  <c r="O201" i="107"/>
  <c r="O340" i="107"/>
  <c r="O261" i="107"/>
  <c r="O131" i="107"/>
  <c r="O140" i="107"/>
  <c r="O301" i="107"/>
  <c r="O309" i="107"/>
  <c r="P167" i="107"/>
  <c r="P145" i="107"/>
  <c r="P420" i="107"/>
  <c r="O154" i="107"/>
  <c r="O180" i="107"/>
  <c r="P283" i="107"/>
  <c r="P122" i="107"/>
  <c r="C9" i="121"/>
  <c r="D4" i="121"/>
  <c r="O191" i="107"/>
  <c r="O312" i="107"/>
  <c r="O121" i="107"/>
  <c r="O363" i="107"/>
  <c r="P116" i="107"/>
  <c r="O384" i="107"/>
  <c r="P92" i="107"/>
  <c r="P20" i="107"/>
  <c r="P82" i="107"/>
  <c r="P51" i="107"/>
  <c r="P89" i="107"/>
  <c r="P32" i="107"/>
  <c r="P33" i="107"/>
  <c r="P86" i="107"/>
  <c r="P61" i="107"/>
  <c r="P9" i="107"/>
  <c r="P40" i="107"/>
  <c r="P19" i="107"/>
  <c r="P71" i="107"/>
  <c r="P80" i="107"/>
  <c r="P78" i="107"/>
  <c r="P56" i="107"/>
  <c r="P39" i="107"/>
  <c r="P23" i="107"/>
  <c r="P99" i="107"/>
  <c r="P83" i="107"/>
  <c r="P59" i="107"/>
  <c r="P10" i="107"/>
  <c r="P74" i="107"/>
  <c r="P76" i="107"/>
  <c r="P73" i="107"/>
  <c r="P70" i="107"/>
  <c r="P95" i="107"/>
  <c r="P15" i="107"/>
  <c r="P85" i="107"/>
  <c r="P98" i="107"/>
  <c r="P79" i="107"/>
  <c r="P24" i="107"/>
  <c r="P30" i="107"/>
  <c r="P34" i="107"/>
  <c r="P69" i="107"/>
  <c r="P62" i="107"/>
  <c r="P49" i="107"/>
  <c r="P16" i="107"/>
  <c r="P47" i="107"/>
  <c r="P7" i="107"/>
  <c r="P8" i="107"/>
  <c r="P28" i="107"/>
  <c r="P42" i="107"/>
  <c r="P103" i="107"/>
  <c r="P45" i="107"/>
  <c r="P67" i="107"/>
  <c r="P50" i="107"/>
  <c r="P41" i="107"/>
  <c r="P43" i="107"/>
  <c r="P11" i="107"/>
  <c r="P65" i="107"/>
  <c r="P81" i="107"/>
  <c r="P64" i="107"/>
  <c r="P66" i="107"/>
  <c r="P44" i="107"/>
  <c r="P53" i="107"/>
  <c r="P58" i="107"/>
  <c r="P5" i="107"/>
  <c r="P96" i="107"/>
  <c r="P22" i="107"/>
  <c r="P12" i="107"/>
  <c r="P72" i="107"/>
  <c r="P101" i="107"/>
  <c r="P68" i="107"/>
  <c r="P87" i="107"/>
  <c r="P55" i="107"/>
  <c r="P37" i="107"/>
  <c r="P26" i="107"/>
  <c r="P21" i="107"/>
  <c r="P60" i="107"/>
  <c r="P13" i="107"/>
  <c r="P48" i="107"/>
  <c r="P27" i="107"/>
  <c r="P29" i="107"/>
  <c r="P57" i="107"/>
  <c r="P75" i="107"/>
  <c r="P46" i="107"/>
  <c r="P36" i="107"/>
  <c r="P91" i="107"/>
  <c r="P88" i="107"/>
  <c r="P38" i="107"/>
  <c r="P90" i="107"/>
  <c r="P94" i="107"/>
  <c r="P6" i="107"/>
  <c r="P52" i="107"/>
  <c r="P102" i="107"/>
  <c r="P18" i="107"/>
  <c r="P35" i="107"/>
  <c r="P31" i="107"/>
  <c r="P93" i="107"/>
  <c r="P77" i="107"/>
  <c r="P25" i="107"/>
  <c r="P100" i="107"/>
  <c r="P54" i="107"/>
  <c r="P97" i="107"/>
  <c r="P63" i="107"/>
  <c r="P84" i="107"/>
  <c r="P17" i="107"/>
  <c r="O159" i="107"/>
  <c r="O148" i="107"/>
  <c r="O321" i="107"/>
  <c r="P106" i="107"/>
  <c r="P337" i="107"/>
  <c r="P285" i="107"/>
  <c r="P306" i="107"/>
  <c r="P364" i="107"/>
  <c r="P358" i="107"/>
  <c r="P255" i="107"/>
  <c r="P201" i="107"/>
  <c r="P118" i="107"/>
  <c r="P14" i="107"/>
  <c r="P209" i="107"/>
  <c r="P348" i="107"/>
  <c r="P272" i="107"/>
  <c r="P151" i="107"/>
  <c r="P219" i="107"/>
  <c r="P359" i="107"/>
  <c r="P130" i="107"/>
  <c r="P303" i="107"/>
  <c r="P162" i="107"/>
  <c r="P341" i="107"/>
  <c r="P258" i="107"/>
  <c r="P157" i="107"/>
  <c r="P339" i="107"/>
  <c r="P242" i="107"/>
  <c r="P282" i="107"/>
  <c r="P320" i="107"/>
  <c r="P253" i="107"/>
  <c r="P332" i="107"/>
  <c r="P135" i="107"/>
  <c r="P158" i="107"/>
  <c r="P111" i="107"/>
  <c r="P185" i="107"/>
  <c r="P280" i="107"/>
  <c r="P244" i="107"/>
  <c r="P275" i="107"/>
  <c r="P308" i="107"/>
  <c r="P296" i="107"/>
  <c r="P238" i="107"/>
  <c r="P156" i="107"/>
  <c r="P286" i="107"/>
  <c r="P183" i="107"/>
  <c r="P370" i="107"/>
  <c r="P278" i="107"/>
  <c r="P377" i="107"/>
  <c r="P277" i="107"/>
  <c r="P380" i="107"/>
  <c r="P236" i="107"/>
  <c r="P346" i="107"/>
  <c r="P149" i="107"/>
  <c r="P163" i="107"/>
  <c r="P115" i="107"/>
  <c r="P336" i="107"/>
  <c r="P271" i="107"/>
  <c r="P360" i="107"/>
  <c r="P194" i="107"/>
  <c r="P301" i="107"/>
  <c r="P382" i="107"/>
  <c r="P178" i="107"/>
  <c r="P223" i="107"/>
  <c r="P248" i="107"/>
  <c r="P232" i="107"/>
  <c r="P218" i="107"/>
  <c r="P204" i="107"/>
  <c r="P317" i="107"/>
  <c r="P108" i="107"/>
  <c r="P357" i="107"/>
  <c r="P315" i="107"/>
  <c r="P205" i="107"/>
  <c r="P329" i="107"/>
  <c r="P324" i="107"/>
  <c r="P176" i="107"/>
  <c r="P142" i="107"/>
  <c r="P150" i="107"/>
  <c r="P184" i="107"/>
  <c r="P152" i="107"/>
  <c r="P267" i="107"/>
  <c r="P305" i="107"/>
  <c r="P136" i="107"/>
  <c r="P342" i="107"/>
  <c r="P210" i="107"/>
  <c r="P173" i="107"/>
  <c r="P159" i="107"/>
  <c r="P268" i="107"/>
  <c r="P127" i="107"/>
  <c r="P155" i="107"/>
  <c r="P367" i="107"/>
  <c r="P368" i="107"/>
  <c r="P310" i="107"/>
  <c r="P196" i="107"/>
  <c r="P203" i="107"/>
  <c r="P220" i="107"/>
  <c r="P126" i="107"/>
  <c r="P141" i="107"/>
  <c r="P298" i="107"/>
  <c r="P366" i="107"/>
  <c r="P113" i="107"/>
  <c r="P110" i="107"/>
  <c r="P234" i="107"/>
  <c r="P191" i="107"/>
  <c r="P138" i="107"/>
  <c r="P356" i="107"/>
  <c r="P260" i="107"/>
  <c r="P318" i="107"/>
  <c r="P132" i="107"/>
  <c r="P325" i="107"/>
  <c r="P276" i="107"/>
  <c r="P294" i="107"/>
  <c r="P349" i="107"/>
  <c r="P299" i="107"/>
  <c r="P250" i="107"/>
  <c r="P263" i="107"/>
  <c r="P279" i="107"/>
  <c r="P224" i="107"/>
  <c r="P340" i="107"/>
  <c r="P262" i="107"/>
  <c r="P192" i="107"/>
  <c r="P266" i="107"/>
  <c r="P281" i="107"/>
  <c r="P208" i="107"/>
  <c r="P295" i="107"/>
  <c r="P216" i="107"/>
  <c r="P225" i="107"/>
  <c r="P175" i="107"/>
  <c r="P240" i="107"/>
  <c r="P207" i="107"/>
  <c r="P344" i="107"/>
  <c r="P269" i="107"/>
  <c r="P171" i="107"/>
  <c r="P228" i="107"/>
  <c r="P312" i="107"/>
  <c r="P231" i="107"/>
  <c r="P153" i="107"/>
  <c r="P233" i="107"/>
  <c r="P172" i="107"/>
  <c r="P353" i="107"/>
  <c r="P379" i="107"/>
  <c r="P105" i="107"/>
  <c r="P215" i="107"/>
  <c r="P121" i="107"/>
  <c r="P146" i="107"/>
  <c r="P117" i="107"/>
  <c r="P361" i="107"/>
  <c r="P333" i="107"/>
  <c r="P334" i="107"/>
  <c r="P190" i="107"/>
  <c r="P273" i="107"/>
  <c r="P212" i="107"/>
  <c r="P134" i="107"/>
  <c r="P376" i="107"/>
  <c r="P265" i="107"/>
  <c r="P229" i="107"/>
  <c r="P372" i="107"/>
  <c r="P313" i="107"/>
  <c r="P311" i="107"/>
  <c r="P261" i="107"/>
  <c r="P119" i="107"/>
  <c r="P264" i="107"/>
  <c r="P354" i="107"/>
  <c r="P235" i="107"/>
  <c r="P129" i="107"/>
  <c r="P239" i="107"/>
  <c r="P347" i="107"/>
  <c r="P373" i="107"/>
  <c r="P292" i="107"/>
  <c r="P345" i="107"/>
  <c r="P374" i="107"/>
  <c r="P168" i="107"/>
  <c r="P182" i="107"/>
  <c r="P211" i="107"/>
  <c r="P355" i="107"/>
  <c r="P383" i="107"/>
  <c r="P186" i="107"/>
  <c r="P257" i="107"/>
  <c r="P274" i="107"/>
  <c r="P369" i="107"/>
  <c r="P251" i="107"/>
  <c r="P327" i="107"/>
  <c r="P321" i="107"/>
  <c r="P187" i="107"/>
  <c r="P322" i="107"/>
  <c r="P128" i="107"/>
  <c r="P245" i="107"/>
  <c r="P230" i="107"/>
  <c r="P352" i="107"/>
  <c r="P148" i="107"/>
  <c r="P217" i="107"/>
  <c r="P177" i="107"/>
  <c r="P304" i="107"/>
  <c r="P154" i="107"/>
  <c r="P316" i="107"/>
  <c r="P180" i="107"/>
  <c r="P193" i="107"/>
  <c r="P243" i="107"/>
  <c r="P378" i="107"/>
  <c r="P256" i="107"/>
  <c r="P291" i="107"/>
  <c r="P259" i="107"/>
  <c r="P221" i="107"/>
  <c r="P125" i="107"/>
  <c r="P124" i="107"/>
  <c r="P338" i="107"/>
  <c r="P288" i="107"/>
  <c r="P169" i="107"/>
  <c r="P143" i="107"/>
  <c r="P284" i="107"/>
  <c r="P331" i="107"/>
  <c r="P237" i="107"/>
  <c r="P109" i="107"/>
  <c r="P300" i="107"/>
  <c r="P375" i="107"/>
  <c r="P139" i="107"/>
  <c r="P179" i="107"/>
  <c r="P297" i="107"/>
  <c r="P213" i="107"/>
  <c r="P222" i="107"/>
  <c r="P133" i="107"/>
  <c r="P188" i="107"/>
  <c r="P174" i="107"/>
  <c r="P114" i="107"/>
  <c r="P246" i="107"/>
  <c r="P287" i="107"/>
  <c r="P307" i="107"/>
  <c r="P200" i="107"/>
  <c r="P147" i="107"/>
  <c r="P323" i="107"/>
  <c r="P241" i="107"/>
  <c r="P314" i="107"/>
  <c r="P161" i="107"/>
  <c r="P381" i="107"/>
  <c r="P363" i="107"/>
  <c r="P199" i="107"/>
  <c r="P160" i="107"/>
  <c r="P289" i="107"/>
  <c r="P214" i="107"/>
  <c r="P181" i="107"/>
  <c r="P254" i="107"/>
  <c r="P252" i="107"/>
  <c r="P170" i="107"/>
  <c r="P123" i="107"/>
  <c r="P328" i="107"/>
  <c r="P206" i="107"/>
  <c r="P350" i="107"/>
  <c r="P371" i="107"/>
  <c r="P197" i="107"/>
  <c r="P166" i="107"/>
  <c r="P326" i="107"/>
  <c r="P384" i="107"/>
  <c r="P293" i="107"/>
  <c r="P120" i="107"/>
  <c r="P107" i="107"/>
  <c r="P144" i="107"/>
  <c r="P189" i="107"/>
  <c r="P343" i="107"/>
  <c r="P247" i="107"/>
  <c r="P330" i="107"/>
  <c r="P198" i="107"/>
  <c r="P249" i="107"/>
  <c r="O196" i="107"/>
  <c r="O155" i="107"/>
  <c r="P302" i="107"/>
  <c r="G9" i="121"/>
  <c r="E6" i="121" l="1"/>
  <c r="P3" i="107"/>
  <c r="Q431" i="107"/>
  <c r="Q430" i="107"/>
  <c r="Q429" i="107"/>
  <c r="O14" i="107"/>
  <c r="Q14" i="107" s="1"/>
  <c r="Q386" i="107"/>
  <c r="Q151" i="107"/>
  <c r="Q293" i="107"/>
  <c r="Q348" i="107"/>
  <c r="I4" i="121"/>
  <c r="O27" i="107"/>
  <c r="Q27" i="107" s="1"/>
  <c r="O100" i="107"/>
  <c r="Q100" i="107" s="1"/>
  <c r="O80" i="107"/>
  <c r="Q80" i="107" s="1"/>
  <c r="O99" i="107"/>
  <c r="Q99" i="107" s="1"/>
  <c r="O103" i="107"/>
  <c r="Q103" i="107" s="1"/>
  <c r="O81" i="107"/>
  <c r="Q81" i="107" s="1"/>
  <c r="O68" i="107"/>
  <c r="Q68" i="107" s="1"/>
  <c r="O92" i="107"/>
  <c r="Q92" i="107" s="1"/>
  <c r="O77" i="107"/>
  <c r="Q77" i="107" s="1"/>
  <c r="O84" i="107"/>
  <c r="Q84" i="107" s="1"/>
  <c r="O85" i="107"/>
  <c r="Q85" i="107" s="1"/>
  <c r="O76" i="107"/>
  <c r="Q76" i="107" s="1"/>
  <c r="O94" i="107"/>
  <c r="Q94" i="107" s="1"/>
  <c r="O93" i="107"/>
  <c r="Q93" i="107" s="1"/>
  <c r="O83" i="107"/>
  <c r="Q83" i="107" s="1"/>
  <c r="O63" i="107"/>
  <c r="Q63" i="107" s="1"/>
  <c r="O73" i="107"/>
  <c r="Q73" i="107" s="1"/>
  <c r="O96" i="107"/>
  <c r="Q96" i="107" s="1"/>
  <c r="O72" i="107"/>
  <c r="Q72" i="107" s="1"/>
  <c r="O102" i="107"/>
  <c r="Q102" i="107" s="1"/>
  <c r="O101" i="107"/>
  <c r="Q101" i="107" s="1"/>
  <c r="O90" i="107"/>
  <c r="Q90" i="107" s="1"/>
  <c r="O75" i="107"/>
  <c r="Q75" i="107" s="1"/>
  <c r="O98" i="107"/>
  <c r="Q98" i="107" s="1"/>
  <c r="O87" i="107"/>
  <c r="Q87" i="107" s="1"/>
  <c r="O88" i="107"/>
  <c r="Q88" i="107" s="1"/>
  <c r="O97" i="107"/>
  <c r="Q97" i="107" s="1"/>
  <c r="O61" i="107"/>
  <c r="Q61" i="107" s="1"/>
  <c r="O78" i="107"/>
  <c r="Q78" i="107" s="1"/>
  <c r="O91" i="107"/>
  <c r="Q91" i="107" s="1"/>
  <c r="O66" i="107"/>
  <c r="Q66" i="107" s="1"/>
  <c r="O89" i="107"/>
  <c r="Q89" i="107" s="1"/>
  <c r="O55" i="107"/>
  <c r="Q55" i="107" s="1"/>
  <c r="O70" i="107"/>
  <c r="Q70" i="107" s="1"/>
  <c r="O16" i="107"/>
  <c r="Q16" i="107" s="1"/>
  <c r="O59" i="107"/>
  <c r="Q59" i="107" s="1"/>
  <c r="O54" i="107"/>
  <c r="Q54" i="107" s="1"/>
  <c r="O5" i="107"/>
  <c r="O71" i="107"/>
  <c r="Q71" i="107" s="1"/>
  <c r="O39" i="107"/>
  <c r="Q39" i="107" s="1"/>
  <c r="O8" i="107"/>
  <c r="Q8" i="107" s="1"/>
  <c r="O12" i="107"/>
  <c r="Q12" i="107" s="1"/>
  <c r="O42" i="107"/>
  <c r="Q42" i="107" s="1"/>
  <c r="O50" i="107"/>
  <c r="Q50" i="107" s="1"/>
  <c r="O31" i="107"/>
  <c r="Q31" i="107" s="1"/>
  <c r="O40" i="107"/>
  <c r="Q40" i="107" s="1"/>
  <c r="O24" i="107"/>
  <c r="Q24" i="107" s="1"/>
  <c r="O64" i="107"/>
  <c r="Q64" i="107" s="1"/>
  <c r="O47" i="107"/>
  <c r="Q47" i="107" s="1"/>
  <c r="O9" i="107"/>
  <c r="Q9" i="107" s="1"/>
  <c r="O30" i="107"/>
  <c r="Q30" i="107" s="1"/>
  <c r="O53" i="107"/>
  <c r="Q53" i="107" s="1"/>
  <c r="O44" i="107"/>
  <c r="Q44" i="107" s="1"/>
  <c r="O65" i="107"/>
  <c r="Q65" i="107" s="1"/>
  <c r="O56" i="107"/>
  <c r="Q56" i="107" s="1"/>
  <c r="O82" i="107"/>
  <c r="Q82" i="107" s="1"/>
  <c r="O33" i="107"/>
  <c r="Q33" i="107" s="1"/>
  <c r="O18" i="107"/>
  <c r="Q18" i="107" s="1"/>
  <c r="O6" i="107"/>
  <c r="Q6" i="107" s="1"/>
  <c r="O41" i="107"/>
  <c r="Q41" i="107" s="1"/>
  <c r="O20" i="107"/>
  <c r="Q20" i="107" s="1"/>
  <c r="O32" i="107"/>
  <c r="Q32" i="107" s="1"/>
  <c r="O95" i="107"/>
  <c r="Q95" i="107" s="1"/>
  <c r="O69" i="107"/>
  <c r="Q69" i="107" s="1"/>
  <c r="O34" i="107"/>
  <c r="Q34" i="107" s="1"/>
  <c r="O19" i="107"/>
  <c r="Q19" i="107" s="1"/>
  <c r="O57" i="107"/>
  <c r="Q57" i="107" s="1"/>
  <c r="O38" i="107"/>
  <c r="Q38" i="107" s="1"/>
  <c r="O62" i="107"/>
  <c r="Q62" i="107" s="1"/>
  <c r="O22" i="107"/>
  <c r="Q22" i="107" s="1"/>
  <c r="O52" i="107"/>
  <c r="Q52" i="107" s="1"/>
  <c r="O35" i="107"/>
  <c r="Q35" i="107" s="1"/>
  <c r="O60" i="107"/>
  <c r="Q60" i="107" s="1"/>
  <c r="O23" i="107"/>
  <c r="Q23" i="107" s="1"/>
  <c r="O25" i="107"/>
  <c r="Q25" i="107" s="1"/>
  <c r="O37" i="107"/>
  <c r="Q37" i="107" s="1"/>
  <c r="O21" i="107"/>
  <c r="Q21" i="107" s="1"/>
  <c r="O43" i="107"/>
  <c r="Q43" i="107" s="1"/>
  <c r="O11" i="107"/>
  <c r="Q11" i="107" s="1"/>
  <c r="O7" i="107"/>
  <c r="Q7" i="107" s="1"/>
  <c r="O26" i="107"/>
  <c r="Q26" i="107" s="1"/>
  <c r="O74" i="107"/>
  <c r="Q74" i="107" s="1"/>
  <c r="O49" i="107"/>
  <c r="Q49" i="107" s="1"/>
  <c r="O48" i="107"/>
  <c r="Q48" i="107" s="1"/>
  <c r="O45" i="107"/>
  <c r="Q45" i="107" s="1"/>
  <c r="O10" i="107"/>
  <c r="Q10" i="107" s="1"/>
  <c r="O51" i="107"/>
  <c r="Q51" i="107" s="1"/>
  <c r="O46" i="107"/>
  <c r="Q46" i="107" s="1"/>
  <c r="O67" i="107"/>
  <c r="Q67" i="107" s="1"/>
  <c r="O28" i="107"/>
  <c r="Q28" i="107" s="1"/>
  <c r="O86" i="107"/>
  <c r="Q86" i="107" s="1"/>
  <c r="O15" i="107"/>
  <c r="Q15" i="107" s="1"/>
  <c r="O13" i="107"/>
  <c r="Q13" i="107" s="1"/>
  <c r="O58" i="107"/>
  <c r="Q58" i="107" s="1"/>
  <c r="O36" i="107"/>
  <c r="Q36" i="107" s="1"/>
  <c r="O29" i="107"/>
  <c r="Q29" i="107" s="1"/>
  <c r="O79" i="107"/>
  <c r="Q79" i="107" s="1"/>
  <c r="O17" i="107"/>
  <c r="Q17" i="107" s="1"/>
  <c r="I6" i="121"/>
  <c r="J6" i="121" s="1"/>
  <c r="E5" i="121"/>
  <c r="I5" i="121"/>
  <c r="Q336" i="107"/>
  <c r="Q252" i="107"/>
  <c r="Q381" i="107"/>
  <c r="Q385" i="107"/>
  <c r="Q384" i="107"/>
  <c r="Q343" i="107"/>
  <c r="Q342" i="107"/>
  <c r="Q376" i="107"/>
  <c r="Q380" i="107"/>
  <c r="Q382" i="107"/>
  <c r="Q383" i="107"/>
  <c r="Q379" i="107"/>
  <c r="Q378" i="107"/>
  <c r="Q375" i="107"/>
  <c r="Q377" i="107"/>
  <c r="Q294" i="107"/>
  <c r="Q123" i="107"/>
  <c r="Q292" i="107"/>
  <c r="Q114" i="107"/>
  <c r="Q368" i="107"/>
  <c r="Q181" i="107"/>
  <c r="Q111" i="107"/>
  <c r="Q309" i="107"/>
  <c r="Q203" i="107"/>
  <c r="Q222" i="107"/>
  <c r="Q106" i="107"/>
  <c r="Q301" i="107"/>
  <c r="Q236" i="107"/>
  <c r="Q152" i="107"/>
  <c r="Q280" i="107"/>
  <c r="Q231" i="107"/>
  <c r="Q350" i="107"/>
  <c r="Q289" i="107"/>
  <c r="Q367" i="107"/>
  <c r="Q209" i="107"/>
  <c r="Q186" i="107"/>
  <c r="Q366" i="107"/>
  <c r="Q148" i="107"/>
  <c r="Q126" i="107"/>
  <c r="Q243" i="107"/>
  <c r="Q317" i="107"/>
  <c r="Q242" i="107"/>
  <c r="Q110" i="107"/>
  <c r="Q191" i="107"/>
  <c r="Q189" i="107"/>
  <c r="Q239" i="107"/>
  <c r="Q258" i="107"/>
  <c r="Q363" i="107"/>
  <c r="Q283" i="107"/>
  <c r="Q262" i="107"/>
  <c r="Q104" i="107"/>
  <c r="Q291" i="107"/>
  <c r="Q265" i="107"/>
  <c r="Q287" i="107"/>
  <c r="Q131" i="107"/>
  <c r="Q351" i="107"/>
  <c r="Q306" i="107"/>
  <c r="Q119" i="107"/>
  <c r="Q326" i="107"/>
  <c r="Q319" i="107"/>
  <c r="Q133" i="107"/>
  <c r="Q260" i="107"/>
  <c r="Q137" i="107"/>
  <c r="Q240" i="107"/>
  <c r="Q195" i="107"/>
  <c r="Q229" i="107"/>
  <c r="Q308" i="107"/>
  <c r="Q302" i="107"/>
  <c r="Q132" i="107"/>
  <c r="Q225" i="107"/>
  <c r="Q266" i="107"/>
  <c r="Q121" i="107"/>
  <c r="Q271" i="107"/>
  <c r="Q107" i="107"/>
  <c r="Q278" i="107"/>
  <c r="Q116" i="107"/>
  <c r="Q269" i="107"/>
  <c r="Q198" i="107"/>
  <c r="Q196" i="107"/>
  <c r="Q128" i="107"/>
  <c r="Q315" i="107"/>
  <c r="Q245" i="107"/>
  <c r="Q322" i="107"/>
  <c r="Q199" i="107"/>
  <c r="Q261" i="107"/>
  <c r="Q347" i="107"/>
  <c r="Q138" i="107"/>
  <c r="Q288" i="107"/>
  <c r="Q244" i="107"/>
  <c r="Q143" i="107"/>
  <c r="Q188" i="107"/>
  <c r="Q254" i="107"/>
  <c r="Q337" i="107"/>
  <c r="Q112" i="107"/>
  <c r="Q153" i="107"/>
  <c r="Q248" i="107"/>
  <c r="Q206" i="107"/>
  <c r="Q150" i="107"/>
  <c r="Q168" i="107"/>
  <c r="Q237" i="107"/>
  <c r="Q316" i="107"/>
  <c r="Q125" i="107"/>
  <c r="Q163" i="107"/>
  <c r="Q159" i="107"/>
  <c r="Q273" i="107"/>
  <c r="Q330" i="107"/>
  <c r="Q241" i="107"/>
  <c r="Q279" i="107"/>
  <c r="Q230" i="107"/>
  <c r="Q192" i="107"/>
  <c r="Q234" i="107"/>
  <c r="Q211" i="107"/>
  <c r="Q284" i="107"/>
  <c r="Q257" i="107"/>
  <c r="Q360" i="107"/>
  <c r="Q247" i="107"/>
  <c r="Q146" i="107"/>
  <c r="Q227" i="107"/>
  <c r="Q295" i="107"/>
  <c r="Q141" i="107"/>
  <c r="Q105" i="107"/>
  <c r="Q339" i="107"/>
  <c r="Q115" i="107"/>
  <c r="Q341" i="107"/>
  <c r="Q120" i="107"/>
  <c r="Q162" i="107"/>
  <c r="Q370" i="107"/>
  <c r="Q275" i="107"/>
  <c r="Q180" i="107"/>
  <c r="Q177" i="107"/>
  <c r="Q353" i="107"/>
  <c r="Q374" i="107"/>
  <c r="Q157" i="107"/>
  <c r="Q264" i="107"/>
  <c r="Q178" i="107"/>
  <c r="Q221" i="107"/>
  <c r="Q127" i="107"/>
  <c r="Q373" i="107"/>
  <c r="Q219" i="107"/>
  <c r="Q361" i="107"/>
  <c r="Q354" i="107"/>
  <c r="Q174" i="107"/>
  <c r="Q253" i="107"/>
  <c r="Q154" i="107"/>
  <c r="Q290" i="107"/>
  <c r="Q303" i="107"/>
  <c r="Q205" i="107"/>
  <c r="Q299" i="107"/>
  <c r="Q140" i="107"/>
  <c r="Q255" i="107"/>
  <c r="Q223" i="107"/>
  <c r="Q182" i="107"/>
  <c r="Q325" i="107"/>
  <c r="Q201" i="107"/>
  <c r="Q207" i="107"/>
  <c r="Q246" i="107"/>
  <c r="Q272" i="107"/>
  <c r="Q365" i="107"/>
  <c r="Q171" i="107"/>
  <c r="Q118" i="107"/>
  <c r="Q204" i="107"/>
  <c r="Q300" i="107"/>
  <c r="Q233" i="107"/>
  <c r="Q355" i="107"/>
  <c r="Q176" i="107"/>
  <c r="Q144" i="107"/>
  <c r="Q167" i="107"/>
  <c r="Q364" i="107"/>
  <c r="Q270" i="107"/>
  <c r="Q358" i="107"/>
  <c r="Q357" i="107"/>
  <c r="Q213" i="107"/>
  <c r="Q340" i="107"/>
  <c r="Q249" i="107"/>
  <c r="Q187" i="107"/>
  <c r="Q220" i="107"/>
  <c r="Q310" i="107"/>
  <c r="Q193" i="107"/>
  <c r="Q369" i="107"/>
  <c r="Q212" i="107"/>
  <c r="Q334" i="107"/>
  <c r="Q324" i="107"/>
  <c r="Q298" i="107"/>
  <c r="Q149" i="107"/>
  <c r="Q190" i="107"/>
  <c r="Q197" i="107"/>
  <c r="Q194" i="107"/>
  <c r="Q313" i="107"/>
  <c r="Q166" i="107"/>
  <c r="Q136" i="107"/>
  <c r="Q420" i="107"/>
  <c r="Q329" i="107"/>
  <c r="Q250" i="107"/>
  <c r="Q263" i="107"/>
  <c r="Q274" i="107"/>
  <c r="Q161" i="107"/>
  <c r="Q124" i="107"/>
  <c r="Q164" i="107"/>
  <c r="Q218" i="107"/>
  <c r="Q235" i="107"/>
  <c r="Q226" i="107"/>
  <c r="Q333" i="107"/>
  <c r="Q217" i="107"/>
  <c r="Q251" i="107"/>
  <c r="Q268" i="107"/>
  <c r="Q296" i="107"/>
  <c r="Q359" i="107"/>
  <c r="Q307" i="107"/>
  <c r="Q349" i="107"/>
  <c r="Q305" i="107"/>
  <c r="Q321" i="107"/>
  <c r="Q179" i="107"/>
  <c r="Q259" i="107"/>
  <c r="Q155" i="107"/>
  <c r="Q208" i="107"/>
  <c r="Q304" i="107"/>
  <c r="Q202" i="107"/>
  <c r="Q346" i="107"/>
  <c r="Q173" i="107"/>
  <c r="Q185" i="107"/>
  <c r="Q200" i="107"/>
  <c r="Q335" i="107"/>
  <c r="Q320" i="107"/>
  <c r="Q175" i="107"/>
  <c r="Q165" i="107"/>
  <c r="Q312" i="107"/>
  <c r="Q145" i="107"/>
  <c r="Q277" i="107"/>
  <c r="Q215" i="107"/>
  <c r="Q169" i="107"/>
  <c r="Q117" i="107"/>
  <c r="Q108" i="107"/>
  <c r="Q158" i="107"/>
  <c r="Q172" i="107"/>
  <c r="Q129" i="107"/>
  <c r="Q232" i="107"/>
  <c r="Q210" i="107"/>
  <c r="Q344" i="107"/>
  <c r="Q297" i="107"/>
  <c r="Q323" i="107"/>
  <c r="Q331" i="107"/>
  <c r="Q338" i="107"/>
  <c r="Q113" i="107"/>
  <c r="Q184" i="107"/>
  <c r="Q214" i="107"/>
  <c r="Q228" i="107"/>
  <c r="Q276" i="107"/>
  <c r="Q142" i="107"/>
  <c r="Q372" i="107"/>
  <c r="Q224" i="107"/>
  <c r="Q122" i="107"/>
  <c r="Q362" i="107"/>
  <c r="Q170" i="107"/>
  <c r="Q134" i="107"/>
  <c r="Q314" i="107"/>
  <c r="Q285" i="107"/>
  <c r="Q139" i="107"/>
  <c r="Q156" i="107"/>
  <c r="Q282" i="107"/>
  <c r="Q147" i="107"/>
  <c r="Q238" i="107"/>
  <c r="Q311" i="107"/>
  <c r="Q109" i="107"/>
  <c r="Q356" i="107"/>
  <c r="Q371" i="107"/>
  <c r="Q281" i="107"/>
  <c r="Q135" i="107"/>
  <c r="Q160" i="107"/>
  <c r="Q286" i="107"/>
  <c r="Q352" i="107"/>
  <c r="Q332" i="107"/>
  <c r="Q183" i="107"/>
  <c r="Q267" i="107"/>
  <c r="Q216" i="107"/>
  <c r="Q130" i="107"/>
  <c r="Q256" i="107"/>
  <c r="Q327" i="107"/>
  <c r="Q345" i="107"/>
  <c r="Q318" i="107"/>
  <c r="Q328" i="107"/>
  <c r="Q5" i="107" l="1"/>
  <c r="Q3" i="107" s="1"/>
  <c r="O3" i="107"/>
  <c r="J5" i="121"/>
  <c r="E4" i="121"/>
  <c r="I9" i="121"/>
  <c r="E9" i="121" l="1"/>
  <c r="J4" i="121"/>
  <c r="J9" i="121" s="1"/>
</calcChain>
</file>

<file path=xl/sharedStrings.xml><?xml version="1.0" encoding="utf-8"?>
<sst xmlns="http://schemas.openxmlformats.org/spreadsheetml/2006/main" count="6674" uniqueCount="2189">
  <si>
    <t>PROVIDER NAME</t>
  </si>
  <si>
    <t>365048301</t>
  </si>
  <si>
    <t>1669732178</t>
  </si>
  <si>
    <t xml:space="preserve">AD HOSPITAL EAST LLC-                                                  </t>
  </si>
  <si>
    <t>282322101</t>
  </si>
  <si>
    <t>1407169196</t>
  </si>
  <si>
    <t xml:space="preserve">AMH CATH LABS, LLC-TEXAS HEALTH HEART &amp; VASCULAR HOSPITAL ARLINGTON  </t>
  </si>
  <si>
    <t>364187001</t>
  </si>
  <si>
    <t>1457393571</t>
  </si>
  <si>
    <t xml:space="preserve">ANSON HOSPITAL DISTRICT-                                                  </t>
  </si>
  <si>
    <t>020834001</t>
  </si>
  <si>
    <t>1730132234</t>
  </si>
  <si>
    <t xml:space="preserve">MEMORIAL HERMANN HEALTH SYSTEM-MHHS THE WOODLANDS  HOSPITAL                      </t>
  </si>
  <si>
    <t>387515501</t>
  </si>
  <si>
    <t>1417465824</t>
  </si>
  <si>
    <t xml:space="preserve">ATHENS HOSPITAL LLC-UT HEALTH EAST TEXAS ATHENS HOSPITAL              </t>
  </si>
  <si>
    <t>094215302</t>
  </si>
  <si>
    <t>1245292630</t>
  </si>
  <si>
    <t xml:space="preserve">AUSTIN CENTER FOR OUTPATIENT SURGERY   LP-NORTHWEST HILLS SURGICAL HOSPITAL                 </t>
  </si>
  <si>
    <t>151691601</t>
  </si>
  <si>
    <t>1609855139</t>
  </si>
  <si>
    <t xml:space="preserve">BAYLOR HEART AND VASCULAR CENTER                  </t>
  </si>
  <si>
    <t>344925801</t>
  </si>
  <si>
    <t>1952509465</t>
  </si>
  <si>
    <t xml:space="preserve">BAYLOR MEDICAL CENTER AT CARROLLTON-BAYLOR SCOTT &amp; WHITE MEDICAL CENTER -CARROLLTON   </t>
  </si>
  <si>
    <t>121776205</t>
  </si>
  <si>
    <t>1992700983</t>
  </si>
  <si>
    <t xml:space="preserve">BAYLOR MEDICAL CENTER AT IRVING-                                                  </t>
  </si>
  <si>
    <t>314161601</t>
  </si>
  <si>
    <t>1124305065</t>
  </si>
  <si>
    <t xml:space="preserve">BAYLOR MEDICAL CENTERS AT GARLAND AND MCKINNEY-BAYLOR SCOTT AND WHITE MEDICAL CENTER - MCKINNEY  </t>
  </si>
  <si>
    <t>388217701</t>
  </si>
  <si>
    <t>1801826839</t>
  </si>
  <si>
    <t xml:space="preserve">BAYLOR SCOTT &amp; WHITE MEDICAL CENTER - CENTENNIAL-                                                  </t>
  </si>
  <si>
    <t>401736001</t>
  </si>
  <si>
    <t>1104383371</t>
  </si>
  <si>
    <t xml:space="preserve">BOSQUE COUNTY HOSPITAL DISTRICT-GOODALL-WITCHER HOSPITAL                          </t>
  </si>
  <si>
    <t>322879301</t>
  </si>
  <si>
    <t>1407191984</t>
  </si>
  <si>
    <t xml:space="preserve">BSA HOSPITAL LLC-BAPTIST ST ANTHONYS HEALTH SYSTEM                 </t>
  </si>
  <si>
    <t>387663301</t>
  </si>
  <si>
    <t>1538667035</t>
  </si>
  <si>
    <t xml:space="preserve">CARTHAGE HOSPITAL LLC-UT HEALTH EAST TEXAS CARTHAGE HOSPITAL            </t>
  </si>
  <si>
    <t>138910807</t>
  </si>
  <si>
    <t>1194743013</t>
  </si>
  <si>
    <t xml:space="preserve">CHILDRENS MEDICAL CENTER OF DALLAS-CHILDRENS MEDICAL CENTER                          </t>
  </si>
  <si>
    <t>354178101</t>
  </si>
  <si>
    <t>1720480627</t>
  </si>
  <si>
    <t xml:space="preserve">CHILDRENS MEDICAL CENTER OF DALLAS-CHILDREN'S MEDICAL CENTER PLANO                   </t>
  </si>
  <si>
    <t>020844901</t>
  </si>
  <si>
    <t>1194787218</t>
  </si>
  <si>
    <t xml:space="preserve">CHRISTUS SANTA ROSA HEALTH CARE CORPORATION-CHRISTUS SANTA ROSA HOSPITAL                      </t>
  </si>
  <si>
    <t>112667403</t>
  </si>
  <si>
    <t>1124092036</t>
  </si>
  <si>
    <t xml:space="preserve">CHRISTUS GOOD SHEPHERD MEDICAL CENTER-CHRISTUS GOOD SHEPHERD MEDICAL CENTER MARSHALL    </t>
  </si>
  <si>
    <t>020976902</t>
  </si>
  <si>
    <t>1295736734</t>
  </si>
  <si>
    <t xml:space="preserve">CHRISTUS HEALTH ARK LATEX-                                                  </t>
  </si>
  <si>
    <t>020844903</t>
  </si>
  <si>
    <t>1821004151</t>
  </si>
  <si>
    <t xml:space="preserve">CHRISTUS SANTA ROSA HEALTH CARE CORPORATION-CHRISTUS SANTA ROSA CHILDRENS                     </t>
  </si>
  <si>
    <t>094222903</t>
  </si>
  <si>
    <t>1003885641</t>
  </si>
  <si>
    <t xml:space="preserve">CHRISTUS SPOHN HEALTH SYSTEM CORPORATION-                                                  </t>
  </si>
  <si>
    <t>135033210</t>
  </si>
  <si>
    <t>1740238641</t>
  </si>
  <si>
    <t xml:space="preserve">COLUMBUS COMMUNITY HOSPITAL-                                                  </t>
  </si>
  <si>
    <t>021184901</t>
  </si>
  <si>
    <t>1891765178</t>
  </si>
  <si>
    <t xml:space="preserve">COOK CHILDREN'S MEDICAL CENTER-                                                  </t>
  </si>
  <si>
    <t>134772611</t>
  </si>
  <si>
    <t>1780823021</t>
  </si>
  <si>
    <t xml:space="preserve">CORYELL COUNTY MEMORIAL HOSPITAL AUTHORITY-                                                  </t>
  </si>
  <si>
    <t>303478701</t>
  </si>
  <si>
    <t>1407010622</t>
  </si>
  <si>
    <t xml:space="preserve">CR EMERGENCY ROOM LLC-BAYLOR SCOTT AND WHITE EMERGENCY HOSPITAL         </t>
  </si>
  <si>
    <t>138911619</t>
  </si>
  <si>
    <t>1437148020</t>
  </si>
  <si>
    <t xml:space="preserve">CUERO COMMUNITY HOSPITAL                          </t>
  </si>
  <si>
    <t>189947801</t>
  </si>
  <si>
    <t>1134108053</t>
  </si>
  <si>
    <t xml:space="preserve">DAWSON COUNTY HOSPITAL DISTRICT-MEDICAL ARTS HOSPITAL                             </t>
  </si>
  <si>
    <t>1689628984</t>
  </si>
  <si>
    <t xml:space="preserve">COLUMBIA HOSPITAL MEDICAL CITY DALLAS, SUBSIDIARY-COLUMBIA HOSPITAL AT MEDICAL C                    </t>
  </si>
  <si>
    <t>217884004</t>
  </si>
  <si>
    <t>1326134255</t>
  </si>
  <si>
    <t xml:space="preserve">DIMMIT REGIONAL HOSPITAL-                                                  </t>
  </si>
  <si>
    <t>132812205</t>
  </si>
  <si>
    <t>1548286172</t>
  </si>
  <si>
    <t xml:space="preserve">DRISCOLL CHILDRENS HOSPITAL                       </t>
  </si>
  <si>
    <t>199210901</t>
  </si>
  <si>
    <t>1669655601</t>
  </si>
  <si>
    <t xml:space="preserve">EAST EL PASO PHYSICIANS MEDICAL CENTER LLC-FOUNDATION SURGICAL HOSPITAL OF EL PASO           </t>
  </si>
  <si>
    <t>348928801</t>
  </si>
  <si>
    <t>1679903967</t>
  </si>
  <si>
    <t xml:space="preserve">EBD BEMC BURLESON, LLC-BAYLOR SCOTT AND WHITE EMERGENCY HOSPITAL         </t>
  </si>
  <si>
    <t>311054601</t>
  </si>
  <si>
    <t>1003192311</t>
  </si>
  <si>
    <t xml:space="preserve">EL CAMPO MEMORIAL HOSPITAL-                                                  </t>
  </si>
  <si>
    <t>291854201</t>
  </si>
  <si>
    <t>1558659714</t>
  </si>
  <si>
    <t xml:space="preserve">EL PASO CHILDRENS HOSPITAL-                                                  </t>
  </si>
  <si>
    <t>363070901</t>
  </si>
  <si>
    <t>1992172019</t>
  </si>
  <si>
    <t xml:space="preserve">EMERGENCY HOSPITAL SYSTEMS LLC-CLEVELAND EMERGENCY HOSPITAL                      </t>
  </si>
  <si>
    <t>309798201</t>
  </si>
  <si>
    <t>1669752234</t>
  </si>
  <si>
    <t xml:space="preserve">EMERUS BHS SA THOUSAND OAKS LLC-BAPTIST EMERGENCY HOSPITAL SHAVANO PARK           </t>
  </si>
  <si>
    <t>376537203</t>
  </si>
  <si>
    <t>1235685892</t>
  </si>
  <si>
    <t>330811601</t>
  </si>
  <si>
    <t>1760417646</t>
  </si>
  <si>
    <t xml:space="preserve">FANNIN COUNTY HOSPITAL AUTHORITY-TMC BONHAM HOSPITAL                               </t>
  </si>
  <si>
    <t>365480801</t>
  </si>
  <si>
    <t>1821450255</t>
  </si>
  <si>
    <t xml:space="preserve">FIRST TEXAS HOSPITAL CY-FAIR, LLC-FIRST TEXAS HOSPITAL                              </t>
  </si>
  <si>
    <t>217744601</t>
  </si>
  <si>
    <t>1902047376</t>
  </si>
  <si>
    <t xml:space="preserve">FLOWER MOUND HOSPITAL PARTNERS LLC-TEXAS HEALTH PRESBYTERIAN HOSPITAL FLOWER MOUND   </t>
  </si>
  <si>
    <t>157144001</t>
  </si>
  <si>
    <t>1922002674</t>
  </si>
  <si>
    <t xml:space="preserve">FRISCO MEDICAL CENTER-BAYLOR SCOTT &amp; WHITE MEDICAL CENTER - FRISCO      </t>
  </si>
  <si>
    <t>396650901</t>
  </si>
  <si>
    <t>1972071991</t>
  </si>
  <si>
    <t xml:space="preserve">GAINESVILLE COMMUNITY HOSPITAL, INC.-NORTH TEXAS MEDICAL CENTER                        </t>
  </si>
  <si>
    <t>346945401</t>
  </si>
  <si>
    <t>1881691061</t>
  </si>
  <si>
    <t xml:space="preserve">GRAHAM HOSPITAL DISTRICT-                                                  </t>
  </si>
  <si>
    <t>007068203</t>
  </si>
  <si>
    <t>121792903</t>
  </si>
  <si>
    <t>1326037607</t>
  </si>
  <si>
    <t xml:space="preserve">HAMILTON COUNTY HOSPITAL DISTRICT-HAMILTON GENERAL HOSPITAL                         </t>
  </si>
  <si>
    <t>154504801</t>
  </si>
  <si>
    <t>1881688976</t>
  </si>
  <si>
    <t xml:space="preserve">HARLINGEN MEDICAL CENTER LP-                                                  </t>
  </si>
  <si>
    <t>380473401</t>
  </si>
  <si>
    <t>1003344334</t>
  </si>
  <si>
    <t xml:space="preserve">HCN EP HORIZON CITY LLC-THE HOSPITALS OF PROVIDENCE HORIZON CITY CAMPUS   </t>
  </si>
  <si>
    <t>021185601</t>
  </si>
  <si>
    <t>1013968726</t>
  </si>
  <si>
    <t xml:space="preserve">HEALTHBRIDGE CHILDRENS HOSPITAL- HOUSTON LTD-HEALTHBRIDGE CHILDRENS HOSPITAL                   </t>
  </si>
  <si>
    <t>322916301</t>
  </si>
  <si>
    <t>1558349399</t>
  </si>
  <si>
    <t xml:space="preserve">HEART OF TEXAS HEALTHCARE SYSTEM-                                                  </t>
  </si>
  <si>
    <t>387377001</t>
  </si>
  <si>
    <t>1326546797</t>
  </si>
  <si>
    <t xml:space="preserve">HENDERSON HOSPITAL LLC-UT HEALTH EAST TEXAS HENDERSON HOSPITAL           </t>
  </si>
  <si>
    <t>361699701</t>
  </si>
  <si>
    <t>1235510090</t>
  </si>
  <si>
    <t xml:space="preserve">HERITAGE PARK SURGICAL HOSPITAL, LLC-BAYLOR SCOTT &amp; WHITE SURGICAL HOSPITAL AT SHERMAN </t>
  </si>
  <si>
    <t>342897103</t>
  </si>
  <si>
    <t>1306268321</t>
  </si>
  <si>
    <t xml:space="preserve">HOUSTON METHODIST ST CATHERINE HOSPITAL-HOUSTON METHODIST CONTINUING CARE HOSPITAL        </t>
  </si>
  <si>
    <t>336478801</t>
  </si>
  <si>
    <t>1952723967</t>
  </si>
  <si>
    <t xml:space="preserve">HOUSTON METHODIST ST JOHN HOSPITAL-HOUSTON METHODIST CLEAR LAKE HOSPITAL             </t>
  </si>
  <si>
    <t>378943001</t>
  </si>
  <si>
    <t>1073043592</t>
  </si>
  <si>
    <t xml:space="preserve">HOUSTON PPH LLC-HCA HOUSTON HEALTHCARE MEDICAL CENTER             </t>
  </si>
  <si>
    <t>163936101</t>
  </si>
  <si>
    <t>1669569984</t>
  </si>
  <si>
    <t xml:space="preserve">IRVING COPPELL SURGICAL HOSPITAL LLP-IRVING-COPPELL SURGICAL HOSPITAL LLP              </t>
  </si>
  <si>
    <t>387381201</t>
  </si>
  <si>
    <t>1730697350</t>
  </si>
  <si>
    <t xml:space="preserve">JACKSONVILLE HOSPITAL LLC-UT HEALTH EAST TEXAS JACKSONVILLE HOSPITAL        </t>
  </si>
  <si>
    <t>136412710</t>
  </si>
  <si>
    <t>1699772541</t>
  </si>
  <si>
    <t xml:space="preserve">KARNES COUNTY HOSPITAL DISTRICT-OTTO KAISER MEMORIAL HOSPITAL                     </t>
  </si>
  <si>
    <t>168648701</t>
  </si>
  <si>
    <t>1669480323</t>
  </si>
  <si>
    <t xml:space="preserve">KELL WEST REGIONAL HOSPITAL LLC-KELL WEST REGIONAL HOSPITAL                       </t>
  </si>
  <si>
    <t>331242301</t>
  </si>
  <si>
    <t>1851632616</t>
  </si>
  <si>
    <t xml:space="preserve">LANCASTER REGIONAL HOSPITAL LP-CRESCENT MEDICAL CENTER LANCASTER                 </t>
  </si>
  <si>
    <t>146509801</t>
  </si>
  <si>
    <t>1932152337</t>
  </si>
  <si>
    <t xml:space="preserve">MEMORIAL HERMANN HOSPITAL SYSTEM-MHHS KATY HOSPITAL                                </t>
  </si>
  <si>
    <t>192751901</t>
  </si>
  <si>
    <t>1295843787</t>
  </si>
  <si>
    <t xml:space="preserve">MEMORIAL HERMANN HOSPITAL SYSTEM-MHHS NORTHEAST HOSPITAL                           </t>
  </si>
  <si>
    <t>146021401</t>
  </si>
  <si>
    <t>1295788735</t>
  </si>
  <si>
    <t xml:space="preserve">MEMORIAL HERMANN HOSPITAL SYSTEM-MHHS SUGAR LAND HOSPITAL                          </t>
  </si>
  <si>
    <t>202351701</t>
  </si>
  <si>
    <t>1366532228</t>
  </si>
  <si>
    <t xml:space="preserve">MEMORIAL HERMANN SPECIALTY HOSPITAL KINGWOOD LLC  </t>
  </si>
  <si>
    <t>376837601</t>
  </si>
  <si>
    <t>1184179194</t>
  </si>
  <si>
    <t xml:space="preserve">METHODIST HEALTH CENTERS-HOUSTON METHODIST THE WOODLANDS HOSPITAL          </t>
  </si>
  <si>
    <t>281028501</t>
  </si>
  <si>
    <t>1083937593</t>
  </si>
  <si>
    <t xml:space="preserve">METHODIST HEALTH CENTERS-HOUSTON METHODIST WEST HOSPITAL                   </t>
  </si>
  <si>
    <t>186221101</t>
  </si>
  <si>
    <t>1689629941</t>
  </si>
  <si>
    <t xml:space="preserve">METHODIST HOSPITAL OF DALLAS-METHODIST MANSFIELD MEDICAL CENTER                </t>
  </si>
  <si>
    <t>209345201</t>
  </si>
  <si>
    <t>1033165501</t>
  </si>
  <si>
    <t xml:space="preserve">METHODIST HOSPITALS OF DALLAS-METHODIST RICHARDSON MEDICAL CENTER               </t>
  </si>
  <si>
    <t>328934001</t>
  </si>
  <si>
    <t>1952538431</t>
  </si>
  <si>
    <t xml:space="preserve">METHODIST MCKINNEY HOSPITAL LLC-                                                  </t>
  </si>
  <si>
    <t>094219503</t>
  </si>
  <si>
    <t>1497871628</t>
  </si>
  <si>
    <t xml:space="preserve">METHODIST SUGAR LAND HOSPITAL-HOUSTON METHODIST SUGAR LAND HOSPITAL             </t>
  </si>
  <si>
    <t>140713201</t>
  </si>
  <si>
    <t>1871619254</t>
  </si>
  <si>
    <t xml:space="preserve">METHODIST WILLOWBROOK-HOUSTON METHODIST WILLOWBROOK HOSPITAL            </t>
  </si>
  <si>
    <t>149073203</t>
  </si>
  <si>
    <t>1750392916</t>
  </si>
  <si>
    <t xml:space="preserve">METROPLEX ADVENTIST HOSPITAL INC-ROLLINS BROOK COMMUNITY HOSPITAL                  </t>
  </si>
  <si>
    <t>141858401</t>
  </si>
  <si>
    <t>1952306672</t>
  </si>
  <si>
    <t xml:space="preserve">MOTHER FRANCES HOSPITAL JACKSONVILLE              </t>
  </si>
  <si>
    <t>094159302</t>
  </si>
  <si>
    <t>1386647717</t>
  </si>
  <si>
    <t xml:space="preserve">MSH PARTNERS LLC-BAYLOR MEDICAL CENTER AT UPTOWN                   </t>
  </si>
  <si>
    <t>130616909</t>
  </si>
  <si>
    <t>1760598692</t>
  </si>
  <si>
    <t xml:space="preserve">PECOS COUNTY MEMORIAL HOSPITAL-                                                  </t>
  </si>
  <si>
    <t>165305701</t>
  </si>
  <si>
    <t>1912948845</t>
  </si>
  <si>
    <t xml:space="preserve">PHYSICIANS SURGICAL HOSPITALS LLC-QUAIL CREEK SURGICAL HOSPITAL                     </t>
  </si>
  <si>
    <t>388696201</t>
  </si>
  <si>
    <t>1184132524</t>
  </si>
  <si>
    <t xml:space="preserve">PITTSBURG HOSPITAL LLC-UT HEALTH EAST TEXAS PITTSBURG HOSPITAL           </t>
  </si>
  <si>
    <t>199191101</t>
  </si>
  <si>
    <t>1114962842</t>
  </si>
  <si>
    <t xml:space="preserve">POST ACUTE MEDICAL AT LULING LLC-WARM SPRINGS SPECIALTY HOSPITAL OF LULING LLC     </t>
  </si>
  <si>
    <t>199478201</t>
  </si>
  <si>
    <t>1376588228</t>
  </si>
  <si>
    <t>POST ACUTE MEDICAL AT SAN ANTONIO LLC-WARM SPRINGS REHABILITATION HOSPITAL OF SAN ANTONI</t>
  </si>
  <si>
    <t>199183801</t>
  </si>
  <si>
    <t>1659316115</t>
  </si>
  <si>
    <t xml:space="preserve">POST ACUTE MEDICAL AT VICTORIA LLC-PAM SPECIALTY HOSPITAL OF VICTORIA NORTH          </t>
  </si>
  <si>
    <t>316360201</t>
  </si>
  <si>
    <t>1407121189</t>
  </si>
  <si>
    <t xml:space="preserve">PREFERRED HOSPITAL LEASING COLEMAN INC-COLEMAN COUNTY MEDICAL CENTER COMPANY             </t>
  </si>
  <si>
    <t>179272301</t>
  </si>
  <si>
    <t>1295764553</t>
  </si>
  <si>
    <t xml:space="preserve">PREFERRED HOSPITAL LEASING ELDORADO INC-SCHLEICHER COUNTY MEDICAL CENTER                  </t>
  </si>
  <si>
    <t>200683501</t>
  </si>
  <si>
    <t>1932379856</t>
  </si>
  <si>
    <t xml:space="preserve">PREFERRED HOSPITAL LEASING HEMPHILL INC-SABINE COUNTY HOSPITAL                            </t>
  </si>
  <si>
    <t>206083201</t>
  </si>
  <si>
    <t>1164688495</t>
  </si>
  <si>
    <t xml:space="preserve">PREFERRED HOSPITAL LEASING JUNCTION INC-KIMBLE HOSPITAL                                   </t>
  </si>
  <si>
    <t>350190001</t>
  </si>
  <si>
    <t>1619368339</t>
  </si>
  <si>
    <t xml:space="preserve">PREFERRED HOSPITAL LEASING MULESHOE INC-MULESHOE AREA MEDICAL CENTER                      </t>
  </si>
  <si>
    <t>121822403</t>
  </si>
  <si>
    <t>1700805678</t>
  </si>
  <si>
    <t xml:space="preserve">PRHC ENNIS LP-ENNIS REGIONAL MEDICAL CENTER                     </t>
  </si>
  <si>
    <t>388701003</t>
  </si>
  <si>
    <t>1477061885</t>
  </si>
  <si>
    <t xml:space="preserve">QUITMAN HOSPITAL LLC-UT HEALTH EAST TEXAS                              </t>
  </si>
  <si>
    <t>112684904</t>
  </si>
  <si>
    <t>1831170273</t>
  </si>
  <si>
    <t xml:space="preserve">REEVES COUNTY HOSPITAL DISTRICT                   </t>
  </si>
  <si>
    <t>343723801</t>
  </si>
  <si>
    <t>1427472463</t>
  </si>
  <si>
    <t xml:space="preserve">RESOLUTE HOSPITAL COMPANY LLC-                                                  </t>
  </si>
  <si>
    <t>193399601</t>
  </si>
  <si>
    <t>1629138029</t>
  </si>
  <si>
    <t xml:space="preserve">ROCKWALL REGIONAL HOSPITAL LLC-TEXAS HEALTH PRESBYTERIAN HOSPITAL ROCKWALL       </t>
  </si>
  <si>
    <t>220798701</t>
  </si>
  <si>
    <t>1326349986</t>
  </si>
  <si>
    <t xml:space="preserve">SCOTT AND WHITE HOSPITAL - LLANO-BAYLOR SCOTT AND WHITE MEDICAL CENTER - LLANO     </t>
  </si>
  <si>
    <t>353712801</t>
  </si>
  <si>
    <t>1396138970</t>
  </si>
  <si>
    <t xml:space="preserve">SCOTT &amp; WHITE HOSPITAL-MARBLE FALLS-BAYLOR SCOTT &amp; WHITE MEDICAL CENTER-MARBLE FALLS  </t>
  </si>
  <si>
    <t>158980601</t>
  </si>
  <si>
    <t>1124137054</t>
  </si>
  <si>
    <t xml:space="preserve">SETON FAMILY OF HOSPITALS-ASCENSION SETON NORTHWEST                         </t>
  </si>
  <si>
    <t>158977201</t>
  </si>
  <si>
    <t>1750499273</t>
  </si>
  <si>
    <t xml:space="preserve">SETON FAMILY OF HOSPITALS-SETON SOUTHWEST HOSPITAL                          </t>
  </si>
  <si>
    <t>186599001</t>
  </si>
  <si>
    <t>1447355771</t>
  </si>
  <si>
    <t xml:space="preserve">SETON HEALTHCARE-DELL CHILDRENS MEDICAL CENTER                     </t>
  </si>
  <si>
    <t>298213401</t>
  </si>
  <si>
    <t>1518000306</t>
  </si>
  <si>
    <t xml:space="preserve">SHRINERS HOSPITAL FOR CHILDREN-                                                  </t>
  </si>
  <si>
    <t>293388901</t>
  </si>
  <si>
    <t>1669513941</t>
  </si>
  <si>
    <t xml:space="preserve">SHRINERS HOSPITALS FOR CHILDREN-                                                  </t>
  </si>
  <si>
    <t>171461001</t>
  </si>
  <si>
    <t>1629064928</t>
  </si>
  <si>
    <t xml:space="preserve">SOUTHLAKE SPECIALTY HOSPITAL LLC-TEXAS HEALTH HARRIS METHODIST HOSPITAL SOUTHLAKE  </t>
  </si>
  <si>
    <t>298019501</t>
  </si>
  <si>
    <t>1659559573</t>
  </si>
  <si>
    <t xml:space="preserve">ST. LUKE'S COMMUNITY DEVELOPMENT CORPORATION-SUGAR-ST. LUKE'S SUGAR LAND HOSPITAL                    </t>
  </si>
  <si>
    <t>210274101</t>
  </si>
  <si>
    <t>1184868879</t>
  </si>
  <si>
    <t xml:space="preserve">ST LUKES LAKESIDE HOSPITAL LLC-ST LUKES LAKESIDE HOSPITAL                        </t>
  </si>
  <si>
    <t>281219001</t>
  </si>
  <si>
    <t>1407990088</t>
  </si>
  <si>
    <t xml:space="preserve">ST LUKES PATIENTS MEDICAL CENTER-                                                  </t>
  </si>
  <si>
    <t>176692501</t>
  </si>
  <si>
    <t>1659362630</t>
  </si>
  <si>
    <t xml:space="preserve">ST MARKS MEDICAL CENTER                           </t>
  </si>
  <si>
    <t>139135109</t>
  </si>
  <si>
    <t>1477643690</t>
  </si>
  <si>
    <t xml:space="preserve">TEXAS CHILDRENS HOSPITAL                          </t>
  </si>
  <si>
    <t>020982701</t>
  </si>
  <si>
    <t>1548291883</t>
  </si>
  <si>
    <t xml:space="preserve">TEXAS HEALTH PRESBYTERIAN HOSPITAL ALLEN-                                                  </t>
  </si>
  <si>
    <t>185556101</t>
  </si>
  <si>
    <t>1962504340</t>
  </si>
  <si>
    <t xml:space="preserve">TEXAS HEART HOSPITAL OF THE SOUTHWEST LLP-BAYLOR SCOTT &amp; WHITE THE HEART HOSPITAL PLANO     </t>
  </si>
  <si>
    <t>209719801</t>
  </si>
  <si>
    <t>1255579389</t>
  </si>
  <si>
    <t xml:space="preserve">TEXAS REGIONAL MEDICAL CENTER LTD-TEXAS REGIONAL MEDICAL CENTER AT SUNNYVALE        </t>
  </si>
  <si>
    <t>315440301</t>
  </si>
  <si>
    <t>1760628184</t>
  </si>
  <si>
    <t xml:space="preserve">TEXAS SCOTTISH RITE HOSPITAL FOR CRIPPLED CHILDREN-                                                  </t>
  </si>
  <si>
    <t>162459501</t>
  </si>
  <si>
    <t>1942292255</t>
  </si>
  <si>
    <t xml:space="preserve">TEXAS SPINE AND JOINT HOSPITAL LTD                </t>
  </si>
  <si>
    <t>330388501</t>
  </si>
  <si>
    <t>1194753590</t>
  </si>
  <si>
    <t xml:space="preserve">THHBP MANAGEMENT COMPANY LLC-BAYLOR SCOTT AND WHITE THE HEART HOSPITAL DENTON  </t>
  </si>
  <si>
    <t xml:space="preserve">MCALLEN HOSPITALS LP-EDINBURG HOSPITAL REHAB                           </t>
  </si>
  <si>
    <t>149047601</t>
  </si>
  <si>
    <t>1609876309</t>
  </si>
  <si>
    <t xml:space="preserve">TRIUMPH HOSPITAL OF EAST HOUSTON LP-KINDRED HOSPITAL CLEAR LAKE                       </t>
  </si>
  <si>
    <t>172620001</t>
  </si>
  <si>
    <t>1982609558</t>
  </si>
  <si>
    <t xml:space="preserve">TROPHY CLUB MEDICAL CENTER LP                     </t>
  </si>
  <si>
    <t>388347201</t>
  </si>
  <si>
    <t>1407364847</t>
  </si>
  <si>
    <t xml:space="preserve">TYLER REGIONAL HOSPITAL LLC-UT HEALTH EAST TEXAS TYLER REGIONAL HOSPITAL      </t>
  </si>
  <si>
    <t>135237906</t>
  </si>
  <si>
    <t>1023013448</t>
  </si>
  <si>
    <t xml:space="preserve">UNITED REGIONAL HEALTHCARE                        </t>
  </si>
  <si>
    <t>175287501</t>
  </si>
  <si>
    <t>1285798918</t>
  </si>
  <si>
    <t>UNIVERSITY OF TEXAS SOUTHWESTERN MEDICAL CENTER AT-UNIVERSITY OF TEXAS SOUTHWESTERN UNIVERSITY HOSPTI</t>
  </si>
  <si>
    <t>162965101</t>
  </si>
  <si>
    <t>1659352987</t>
  </si>
  <si>
    <t xml:space="preserve">USMD HOSPITAL AT ARLINGTON LP                     </t>
  </si>
  <si>
    <t>121782009</t>
  </si>
  <si>
    <t>1740288505</t>
  </si>
  <si>
    <t xml:space="preserve">UVALDE COUNTY HOSPITAL AUTHORITY-UVALDE MEMORIAL HOSPITAL                          </t>
  </si>
  <si>
    <t xml:space="preserve">VICTORIA OF TEXAS LP-DETAR HOSPITAL NAVARRO NORTH PSYCH UNIT           </t>
  </si>
  <si>
    <t>094207002</t>
  </si>
  <si>
    <t>1770514077</t>
  </si>
  <si>
    <t xml:space="preserve">TEXAS HEALTH PRESBYTERIAN HOSPTAL PLANO-                                                  </t>
  </si>
  <si>
    <t>020981901</t>
  </si>
  <si>
    <t>1891718789</t>
  </si>
  <si>
    <t xml:space="preserve">VISTA COMMUNITY MEDICAL CENTER HOSPITAL LLP-SURGERY SPECIALTY HOSPITAL OF AMERICA SE HOUSTON  </t>
  </si>
  <si>
    <t>094381301</t>
  </si>
  <si>
    <t>1033107826</t>
  </si>
  <si>
    <t xml:space="preserve">INTRACARE HOSPITAL NORTH-INTRACARE NORTH HOSPITAL                          </t>
  </si>
  <si>
    <t>402628801</t>
  </si>
  <si>
    <t>1730183658</t>
  </si>
  <si>
    <t xml:space="preserve">WINKLER COUNTY HOSPITAL DISTRICT-WINKLER COUNTY MEMORIAL HOSPITAL                  </t>
  </si>
  <si>
    <t>112705203</t>
  </si>
  <si>
    <t>1851344162</t>
  </si>
  <si>
    <t xml:space="preserve">ABILENE REGIONAL MEDICAL CENTER                   </t>
  </si>
  <si>
    <t>127298107</t>
  </si>
  <si>
    <t>1174563779</t>
  </si>
  <si>
    <t xml:space="preserve">ANDREWS COUNTY HOSPITAL DISTRICT                  </t>
  </si>
  <si>
    <t>130089906</t>
  </si>
  <si>
    <t>1225038938</t>
  </si>
  <si>
    <t xml:space="preserve">BALLINGER MEMORIAL HOSPITAL                       </t>
  </si>
  <si>
    <t>094148602</t>
  </si>
  <si>
    <t>1093744187</t>
  </si>
  <si>
    <t xml:space="preserve">BAPTIST HOSPITALS OF SOUTHEAST TEXAS-MEMORIAL HERMANN BAPTIST BEAUMONT HOSPITAL        </t>
  </si>
  <si>
    <t>020973601</t>
  </si>
  <si>
    <t>1508810573</t>
  </si>
  <si>
    <t xml:space="preserve">BAY AREA HEALTHCARE GROUP, LTD-CORPUS CHRISTI MEDICAL CENTER                     </t>
  </si>
  <si>
    <t>135036506</t>
  </si>
  <si>
    <t>1669472387</t>
  </si>
  <si>
    <t>BAYLOR ALL SAINTS MEDICAL CENTER-BAYLOR SCOTT &amp; WHITE ALL SAINTS MEDICAL CENTER FOR</t>
  </si>
  <si>
    <t>138353107</t>
  </si>
  <si>
    <t>1194893263</t>
  </si>
  <si>
    <t xml:space="preserve">BAYLOR COUNTY HOSPITAL DISTRICT-SEYMOUR HOSPITAL                                  </t>
  </si>
  <si>
    <t>110803703</t>
  </si>
  <si>
    <t>1770579591</t>
  </si>
  <si>
    <t xml:space="preserve">FORT DUNCAN REGIONAL MEDICAL CENTER LP-FORT DUNCAN REGIONAL MEDICAL CENTER               </t>
  </si>
  <si>
    <t>135223905</t>
  </si>
  <si>
    <t>1265430177</t>
  </si>
  <si>
    <t xml:space="preserve">BAYLOR MEDICAL CENTER AT WAXAHACHIE               </t>
  </si>
  <si>
    <t>171848805</t>
  </si>
  <si>
    <t>1649273434</t>
  </si>
  <si>
    <t xml:space="preserve">BAYLOR REGIONAL MEDICAL CENTER AT PLANO-                                                  </t>
  </si>
  <si>
    <t>139485012</t>
  </si>
  <si>
    <t>1447250253</t>
  </si>
  <si>
    <t xml:space="preserve">BAYLOR UNIVERSITY MEDICAL CENTER                  </t>
  </si>
  <si>
    <t>020993401</t>
  </si>
  <si>
    <t>1174522494</t>
  </si>
  <si>
    <t xml:space="preserve">BAYSIDE COMMUNITY HOSPITAL-                                                  </t>
  </si>
  <si>
    <t>083290905</t>
  </si>
  <si>
    <t>1477857332</t>
  </si>
  <si>
    <t xml:space="preserve">BELLVILLE ST JOSEPH HEALTH CENTER-                                                  </t>
  </si>
  <si>
    <t>094224503</t>
  </si>
  <si>
    <t>1356312243</t>
  </si>
  <si>
    <t xml:space="preserve">BIG BEND REGIONAL MEDICAL CENTER                  </t>
  </si>
  <si>
    <t>207311601</t>
  </si>
  <si>
    <t>1114903523</t>
  </si>
  <si>
    <t xml:space="preserve">BRIM HEALTHCARE OF TEXAS LLC-WADLEY REGIONAL MEDICAL CENTER                    </t>
  </si>
  <si>
    <t>020930601</t>
  </si>
  <si>
    <t>1679526982</t>
  </si>
  <si>
    <t xml:space="preserve">BROWNWOOD REGIONAL MEDICAL CENTER                 </t>
  </si>
  <si>
    <t>112725003</t>
  </si>
  <si>
    <t>1750377289</t>
  </si>
  <si>
    <t xml:space="preserve">BURLESON ST JOSEPH HEALTH CENTER-BURLESON ST. JOSEPH HEALTH CENTER                 </t>
  </si>
  <si>
    <t>212060201</t>
  </si>
  <si>
    <t>1205164928</t>
  </si>
  <si>
    <t xml:space="preserve">CAHRMC LLC-RICE MEDICAL CENTER                               </t>
  </si>
  <si>
    <t>136142011</t>
  </si>
  <si>
    <t>1033118716</t>
  </si>
  <si>
    <t xml:space="preserve">CASTRO COUNTY HOSPITAL DISTRICT-PLAINS MEMORIAL HOSPITAL                          </t>
  </si>
  <si>
    <t>211970301</t>
  </si>
  <si>
    <t>1013142553</t>
  </si>
  <si>
    <t xml:space="preserve">CBSH,LLC-                                                  </t>
  </si>
  <si>
    <t>192622201</t>
  </si>
  <si>
    <t>1376662296</t>
  </si>
  <si>
    <t xml:space="preserve">CEDAR PARK REGIONAL MEDICAL CENTER                </t>
  </si>
  <si>
    <t>020817501</t>
  </si>
  <si>
    <t>1174576698</t>
  </si>
  <si>
    <t xml:space="preserve">CHCA BAYSHORE LP-HCA HOUSTON HEALTHCARE SOUTHEAST                  </t>
  </si>
  <si>
    <t>121807504</t>
  </si>
  <si>
    <t>1063466035</t>
  </si>
  <si>
    <t xml:space="preserve">CHCA CLEAR LAKE  LP-HCA HOUSTON HEALTHCARE CLEAR LAKE                 </t>
  </si>
  <si>
    <t>020841501</t>
  </si>
  <si>
    <t>1962455816</t>
  </si>
  <si>
    <t xml:space="preserve">CHCA CONROE LP-HCA HOUSTON HEALTHCARE CONROE                     </t>
  </si>
  <si>
    <t>349366001</t>
  </si>
  <si>
    <t>1609275585</t>
  </si>
  <si>
    <t xml:space="preserve">CHCA PEARLAND, LP-HCA HOUSTON HEALTHCARE PEARLAND                   </t>
  </si>
  <si>
    <t>094187402</t>
  </si>
  <si>
    <t>1275580938</t>
  </si>
  <si>
    <t xml:space="preserve">CHCA WEST HOUSTON LP-HCA HOUSTON HEALTHCARE WEST                       </t>
  </si>
  <si>
    <t>112712802</t>
  </si>
  <si>
    <t>1023065794</t>
  </si>
  <si>
    <t xml:space="preserve">CHCA WOMANS HOSPITAL LP-THE WOMANS HOSPITAL OF TEXAS                      </t>
  </si>
  <si>
    <t>133250406</t>
  </si>
  <si>
    <t>1326079534</t>
  </si>
  <si>
    <t xml:space="preserve">CHILDRESS COUNTY HOSPITAL DISTRICT-CHILDRESS REGIONAL MEDICAL CENTER                 </t>
  </si>
  <si>
    <t>112679902</t>
  </si>
  <si>
    <t>1205833985</t>
  </si>
  <si>
    <t xml:space="preserve">MISSION HOSPITAL INC-MISSION REGIONAL MEDICAL CENTER                   </t>
  </si>
  <si>
    <t>138296208</t>
  </si>
  <si>
    <t>1679557888</t>
  </si>
  <si>
    <t xml:space="preserve">CHRISTUS HEALTH SOUTHEAST TEXAS-CHRISTUS HOSPITAL                                 </t>
  </si>
  <si>
    <t>366812101</t>
  </si>
  <si>
    <t>1033568621</t>
  </si>
  <si>
    <t>CHRISTUS HOPKINS HEALTH ALLIANCE-CHRISTUS MOTHER FRANCES HOSPITAL - SULPHUR SPRINGS</t>
  </si>
  <si>
    <t>112706003</t>
  </si>
  <si>
    <t>1598749707</t>
  </si>
  <si>
    <t xml:space="preserve">CHRISTUS JASPER MEMORIAL HOSPITAL-                                                  </t>
  </si>
  <si>
    <t>020811801</t>
  </si>
  <si>
    <t>1447228747</t>
  </si>
  <si>
    <t xml:space="preserve">CHRISTUS SPOHN HEALTH SYSTEM CORPORATION-CHRISTUS SPOHN HOSPITAL BEEVILLE                  </t>
  </si>
  <si>
    <t>112698903</t>
  </si>
  <si>
    <t>1437102639</t>
  </si>
  <si>
    <t xml:space="preserve">COLUMBIA MEDICAL CENTER OF MCKINNEY SUBSIDIARY LP-MEDICAL CENTER OF MCKINNEY                        </t>
  </si>
  <si>
    <t>136436606</t>
  </si>
  <si>
    <t>1093783391</t>
  </si>
  <si>
    <t xml:space="preserve">CHRISTUS SPOHN HEALTH SYSTEM CORPORATION-CHRISTUS SPOHN HOSPITAL KLEBERG                   </t>
  </si>
  <si>
    <t>137907508</t>
  </si>
  <si>
    <t>1124052162</t>
  </si>
  <si>
    <t xml:space="preserve">CITIZENS MEDICAL CENTER COUNTY OF VICTORIA-CITIZENS MEDICAL CENTER                           </t>
  </si>
  <si>
    <t>094138703</t>
  </si>
  <si>
    <t>1437156361</t>
  </si>
  <si>
    <t xml:space="preserve">CLAY COUNTY MEMORIAL HOSPITAL                     </t>
  </si>
  <si>
    <t>094152803</t>
  </si>
  <si>
    <t>1942314448</t>
  </si>
  <si>
    <t xml:space="preserve">COCHRAN MEMORIAL HOSPITAL                         </t>
  </si>
  <si>
    <t>112707808</t>
  </si>
  <si>
    <t>1316931835</t>
  </si>
  <si>
    <t xml:space="preserve">WILBARGER COUNTY HOSPITAL DISTRICT-WILBARGER GENERAL HOSPITAL                        </t>
  </si>
  <si>
    <t>020950401</t>
  </si>
  <si>
    <t>1134172406</t>
  </si>
  <si>
    <t xml:space="preserve">COLUMBIA MEDICAL CENTER OF ARLINGTON SUBSIDIARY LP-MEDICAL CENTER OF ARLINGTON                       </t>
  </si>
  <si>
    <t>111905902</t>
  </si>
  <si>
    <t>1306897277</t>
  </si>
  <si>
    <t xml:space="preserve">COLUMBIA MEDICAL CENTER OF DENTON SUBSIDIARY LP-DENTON REGIONAL MEDICAL CENTER                    </t>
  </si>
  <si>
    <t>020979302</t>
  </si>
  <si>
    <t>1902857766</t>
  </si>
  <si>
    <t xml:space="preserve">COLUMBIA MEDICAL CENTER OF LAS COLINAS, INC-LAS COLINAS MEDICAL CENTER                        </t>
  </si>
  <si>
    <t>127311205</t>
  </si>
  <si>
    <t>1699726406</t>
  </si>
  <si>
    <t xml:space="preserve">COLUMBIA MEDICAL CENTER OF PLANO LP-MEDICAL CENTER OF PLANO                           </t>
  </si>
  <si>
    <t>094105602</t>
  </si>
  <si>
    <t>1518911833</t>
  </si>
  <si>
    <t xml:space="preserve">COLUMBIA NORTH HILLS HOSPITAL-COLUMBIA NORTH HILLS HOSPITA                      </t>
  </si>
  <si>
    <t>094193202</t>
  </si>
  <si>
    <t>1659323772</t>
  </si>
  <si>
    <t xml:space="preserve">COLUMBIA PLAZA MED CTR OF FT WORTH SUBSIDIARY LP-PLAZA MEDICAL CENTER OF FORT WORTH                </t>
  </si>
  <si>
    <t>112716902</t>
  </si>
  <si>
    <t>1619924719</t>
  </si>
  <si>
    <t xml:space="preserve">COLUMBIA RIO GRANDE HEALTHCARE LP-RIO GRANDE REGIONAL HOSPITAL                      </t>
  </si>
  <si>
    <t>020947001</t>
  </si>
  <si>
    <t>1043267701</t>
  </si>
  <si>
    <t xml:space="preserve">COLUMBIA VALLEY HEALTHCARE SYSTEMS LP-VALLEY REGIONAL MEDICAL CENTER                    </t>
  </si>
  <si>
    <t>112671602</t>
  </si>
  <si>
    <t>1972581940</t>
  </si>
  <si>
    <t xml:space="preserve">COMMUNITY HOSPITAL OF BRAZOSPORT-BRAZOSPORT REGIONAL HEALTH SYSTEM                 </t>
  </si>
  <si>
    <t>091770005</t>
  </si>
  <si>
    <t>1326025701</t>
  </si>
  <si>
    <t xml:space="preserve">CONCHO COUNTY HOSPITAL                            </t>
  </si>
  <si>
    <t>130826407</t>
  </si>
  <si>
    <t>1639176456</t>
  </si>
  <si>
    <t xml:space="preserve">COON MEMORIAL HOSPITAL                            </t>
  </si>
  <si>
    <t>094221102</t>
  </si>
  <si>
    <t>1386652527</t>
  </si>
  <si>
    <t xml:space="preserve">CORNERSTONE REGIONAL HOSPITAL                     </t>
  </si>
  <si>
    <t>136331910</t>
  </si>
  <si>
    <t>1720096019</t>
  </si>
  <si>
    <t xml:space="preserve">COUNTY OF WARD-WARD MEMORIAL HOSPITAL                            </t>
  </si>
  <si>
    <t>137227806</t>
  </si>
  <si>
    <t>1790702371</t>
  </si>
  <si>
    <t xml:space="preserve">COUNTY OF YOAKUM-YOAKUM COUNTY HOSPITAL                            </t>
  </si>
  <si>
    <t>139461107</t>
  </si>
  <si>
    <t>1972517365</t>
  </si>
  <si>
    <t xml:space="preserve">COVENANT HEALTH SYSTEM-COVENANT MEDICAL CENTER                           </t>
  </si>
  <si>
    <t>199602701</t>
  </si>
  <si>
    <t>1316197767</t>
  </si>
  <si>
    <t xml:space="preserve">CRANE COUNTY HOSPITAL DISTRICT-CRANE MEMORIAL HOSPITAL                           </t>
  </si>
  <si>
    <t>094141105</t>
  </si>
  <si>
    <t>1063500270</t>
  </si>
  <si>
    <t xml:space="preserve">CROSBYTON CLINIC HOSPITAL                         </t>
  </si>
  <si>
    <t>219336901</t>
  </si>
  <si>
    <t>1861690364</t>
  </si>
  <si>
    <t xml:space="preserve">DALLAS MEDICAL CENTER LLC-                                                  </t>
  </si>
  <si>
    <t>133544006</t>
  </si>
  <si>
    <t>1568454403</t>
  </si>
  <si>
    <t xml:space="preserve">DEAF SMITH COUNTY HOSPITAL DISTRICT-HEREFORD REGIONAL MEDICAL CENTER                  </t>
  </si>
  <si>
    <t>364597001</t>
  </si>
  <si>
    <t>1407229529</t>
  </si>
  <si>
    <t xml:space="preserve">DECATUR HOSPITAL AUTHORITY-WISE HEALTH SYSTEM                                </t>
  </si>
  <si>
    <t>112727605</t>
  </si>
  <si>
    <t>1891741468</t>
  </si>
  <si>
    <t xml:space="preserve">DOCTORS HOSPITAL 1997 LP-UNITED MEMORIAL MEDICAL CENTER                    </t>
  </si>
  <si>
    <t>137074409</t>
  </si>
  <si>
    <t>1689650921</t>
  </si>
  <si>
    <t xml:space="preserve">EASTLAND MEMORIAL HOSPITAL DISTRICT-EASTLAND MEMORIAL HOSPITAL                        </t>
  </si>
  <si>
    <t>121053602</t>
  </si>
  <si>
    <t>1487639175</t>
  </si>
  <si>
    <t xml:space="preserve">KNOX COUNTY HOSPITAL DISTRICT-KNOX COUNTY HOSPITAL                              </t>
  </si>
  <si>
    <t>135034009</t>
  </si>
  <si>
    <t>1871583153</t>
  </si>
  <si>
    <t xml:space="preserve">ELECTRA HOSPITAL DISTRICT-ELECTRA MEMORIAL HOSPITAL                         </t>
  </si>
  <si>
    <t>138951211</t>
  </si>
  <si>
    <t>1316936990</t>
  </si>
  <si>
    <t xml:space="preserve">EL PASO COUNTY HOSPITAL DISTRICT-UNIVERSITY MEDICAL CENTER OF EL PASO              </t>
  </si>
  <si>
    <t>094109802</t>
  </si>
  <si>
    <t>1770536120</t>
  </si>
  <si>
    <t xml:space="preserve">EL PASO HEALTHCARE SYSTEM LTD-LAS PALMAS MEDICAL CENTER                         </t>
  </si>
  <si>
    <t>133367602</t>
  </si>
  <si>
    <t>1841294246</t>
  </si>
  <si>
    <t xml:space="preserve">FALLS COMMUNITY HOSPITAL AND CLINIC               </t>
  </si>
  <si>
    <t>112692202</t>
  </si>
  <si>
    <t>1598746703</t>
  </si>
  <si>
    <t xml:space="preserve">FISHER COUNTY HOSPITAL-FISHER COUNTY HOSPITAL DISTRICT                   </t>
  </si>
  <si>
    <t>112688004</t>
  </si>
  <si>
    <t>1447574819</t>
  </si>
  <si>
    <t xml:space="preserve">FRIO HOSPITAL-FRIO REGIONAL SWING BED                           </t>
  </si>
  <si>
    <t>112728403</t>
  </si>
  <si>
    <t>1083619712</t>
  </si>
  <si>
    <t xml:space="preserve">GENERAL HOSPITAL-IRAAN GENERAL HOSPITAL                            </t>
  </si>
  <si>
    <t>121785303</t>
  </si>
  <si>
    <t>1932108214</t>
  </si>
  <si>
    <t xml:space="preserve">GONZALES HEALTHCARE SYSTEMS-MEMORIAL HOSPITAL                                 </t>
  </si>
  <si>
    <t>197063401</t>
  </si>
  <si>
    <t>1841497153</t>
  </si>
  <si>
    <t xml:space="preserve">GPCH LLC-GOLDEN PLAINS COMMUNITY HOSPITAL                  </t>
  </si>
  <si>
    <t>147918003</t>
  </si>
  <si>
    <t>1154317774</t>
  </si>
  <si>
    <t xml:space="preserve">GRIMES ST JOSEPH HEALTH CENTER                    </t>
  </si>
  <si>
    <t xml:space="preserve">CHRISTUS SPOHN HEALTH SYSTEM CORPORATION-CHRISTUS SPOHN HOSPITAL CORPUS CHRISTI            </t>
  </si>
  <si>
    <t>110856504</t>
  </si>
  <si>
    <t>1134137466</t>
  </si>
  <si>
    <t xml:space="preserve">HAMILTON HOSPITAL                                 </t>
  </si>
  <si>
    <t>094117105</t>
  </si>
  <si>
    <t>1992707780</t>
  </si>
  <si>
    <t xml:space="preserve">HANSFORD COUNTY HOSPITAL DISTRICT-HANSFORD COUNTY HOSPITAL                          </t>
  </si>
  <si>
    <t>121692107</t>
  </si>
  <si>
    <t>1861510521</t>
  </si>
  <si>
    <t xml:space="preserve">HARDEMAN COUNTY MEMORIAL HOSPITAL                 </t>
  </si>
  <si>
    <t>133355104</t>
  </si>
  <si>
    <t>1205900370</t>
  </si>
  <si>
    <t xml:space="preserve">HARRIS COUNTY HOSPITAL DISTRICT                   </t>
  </si>
  <si>
    <t>112702904</t>
  </si>
  <si>
    <t>1184607897</t>
  </si>
  <si>
    <t xml:space="preserve">HASKELL MEMORIAL HOSPITAL                         </t>
  </si>
  <si>
    <t>109588703</t>
  </si>
  <si>
    <t>1558354241</t>
  </si>
  <si>
    <t xml:space="preserve">HEMPHILL COUNTY HOSPITAL                          </t>
  </si>
  <si>
    <t>138644310</t>
  </si>
  <si>
    <t>1528064649</t>
  </si>
  <si>
    <t xml:space="preserve">HENDRICK MEDICAL CENTER                           </t>
  </si>
  <si>
    <t>312239201</t>
  </si>
  <si>
    <t>1841562709</t>
  </si>
  <si>
    <t xml:space="preserve">HH KILLEEN HEALTH SYSTEM LLC-SETON MEDICAL CENTER HARKER HEIGHTS               </t>
  </si>
  <si>
    <t>136430906</t>
  </si>
  <si>
    <t>1497726343</t>
  </si>
  <si>
    <t xml:space="preserve">HILL COUNTRY MEMORIAL HOSPITAL-HILL COUNTRY MEMORIAL HOSP                        </t>
  </si>
  <si>
    <t>138962907</t>
  </si>
  <si>
    <t>1891882833</t>
  </si>
  <si>
    <t xml:space="preserve">HILLCREST BAPTIST MEDICAL CENTER-BAYLOR SCOTT AND WHITE MEDICAL CENTER HILLCREST   </t>
  </si>
  <si>
    <t>193867201</t>
  </si>
  <si>
    <t>1740450121</t>
  </si>
  <si>
    <t xml:space="preserve">HOUSTON NORTHWEST OPERATING COMPANY LLC-HOUSTON NORTHWEST MEDICAL CENTER                  </t>
  </si>
  <si>
    <t>131038504</t>
  </si>
  <si>
    <t>1598750721</t>
  </si>
  <si>
    <t xml:space="preserve">HUNT MEMORIAL HOSPITAL DISTRICT-HUNT REGIONAL MEDICAL CENTER                      </t>
  </si>
  <si>
    <t>119874904</t>
  </si>
  <si>
    <t>1790777696</t>
  </si>
  <si>
    <t xml:space="preserve">JACK COUNTY HOSPITAL DISTRICT-FAITH COMMUNITY HOSPITAL                          </t>
  </si>
  <si>
    <t>121808305</t>
  </si>
  <si>
    <t>1124061882</t>
  </si>
  <si>
    <t xml:space="preserve">JACKSON COUNTY HOSPITAL DISTRICT-JACKSON HEALTHCARE CENTER                         </t>
  </si>
  <si>
    <t>112724302</t>
  </si>
  <si>
    <t>1811942238</t>
  </si>
  <si>
    <t xml:space="preserve">KINGWOOD PLAZA HOSPITAL-HCA HOUSTON HEALTHCARE KINGWOOD                   </t>
  </si>
  <si>
    <t>135035706</t>
  </si>
  <si>
    <t>1861488579</t>
  </si>
  <si>
    <t xml:space="preserve">KNAPP MEDICAL CENTER                              </t>
  </si>
  <si>
    <t>094178302</t>
  </si>
  <si>
    <t>1114998911</t>
  </si>
  <si>
    <t xml:space="preserve">LAKE GRANBURY MEDICAL CENTER                      </t>
  </si>
  <si>
    <t>020966001</t>
  </si>
  <si>
    <t>1205018439</t>
  </si>
  <si>
    <t xml:space="preserve">LAKE POINTE MEDICAL CENTER-BAYLOR SCOTT &amp; WHITE MEDICAL CENTER LAKE POINTE   </t>
  </si>
  <si>
    <t>127313803</t>
  </si>
  <si>
    <t>1700854288</t>
  </si>
  <si>
    <t xml:space="preserve">LAMB HEALTHCARE CENTER                            </t>
  </si>
  <si>
    <t>162033801</t>
  </si>
  <si>
    <t>1548232044</t>
  </si>
  <si>
    <t xml:space="preserve">LAREDO MEDICAL CENTER                             </t>
  </si>
  <si>
    <t>094186602</t>
  </si>
  <si>
    <t>1396731105</t>
  </si>
  <si>
    <t xml:space="preserve">LAREDO REGIONAL MEDICAL CENTER LP-DOCTORS HOSPITAL OF LAREDO                        </t>
  </si>
  <si>
    <t>135233809</t>
  </si>
  <si>
    <t>1992767511</t>
  </si>
  <si>
    <t xml:space="preserve">LAVACA MEDICAL CENTER                             </t>
  </si>
  <si>
    <t>284333604</t>
  </si>
  <si>
    <t>1154324952</t>
  </si>
  <si>
    <t xml:space="preserve">LIBERTY COUNTY HOSPITAL DISTRICT NO 1-LIBERTY DAYTON REGIONAL MEDICAL CENTER            </t>
  </si>
  <si>
    <t>121781205</t>
  </si>
  <si>
    <t>1831140979</t>
  </si>
  <si>
    <t xml:space="preserve">LILLIAN M HUDSPETH MEMORIAL ER PHYS-LILLIAN M HUDSPETH MEMORIAL HOSPITAL              </t>
  </si>
  <si>
    <t>140714001</t>
  </si>
  <si>
    <t>1861487779</t>
  </si>
  <si>
    <t xml:space="preserve">LIMESTONE MEDICAL CENTER                          </t>
  </si>
  <si>
    <t>110839103</t>
  </si>
  <si>
    <t>1528026267</t>
  </si>
  <si>
    <t xml:space="preserve">LONGVIEW MEDICAL CENTER LP-LONGVIEW REGIONAL MEDICAL CENTER                  </t>
  </si>
  <si>
    <t>281514401</t>
  </si>
  <si>
    <t>1225289499</t>
  </si>
  <si>
    <t xml:space="preserve">LUBBOCK HERITAGE HOSPITAL LLC-GRACE MEDICAL CENTER                              </t>
  </si>
  <si>
    <t>094180903</t>
  </si>
  <si>
    <t>1821066820</t>
  </si>
  <si>
    <t xml:space="preserve">LYNN COUNTY HOSPITAL-LYNN COUNTY HOSPITAL DISTRICT                     </t>
  </si>
  <si>
    <t>020990001</t>
  </si>
  <si>
    <t>1780731737</t>
  </si>
  <si>
    <t xml:space="preserve">MADISON ST JOSEPH HEALTH CENTER                   </t>
  </si>
  <si>
    <t>136145310</t>
  </si>
  <si>
    <t>1679560866</t>
  </si>
  <si>
    <t xml:space="preserve">MARTIN COUNTY HOSPITAL DISTRICT                   </t>
  </si>
  <si>
    <t>130959304</t>
  </si>
  <si>
    <t>1679678767</t>
  </si>
  <si>
    <t xml:space="preserve">MATAGORDA COUNTY HOSPITAL DISTRICT-MATAGORDA REGIONAL MEDICAL CENTER                 </t>
  </si>
  <si>
    <t>094172602</t>
  </si>
  <si>
    <t>1023013935</t>
  </si>
  <si>
    <t xml:space="preserve">MCCAMEY HOSPITAL                                  </t>
  </si>
  <si>
    <t>094192402</t>
  </si>
  <si>
    <t>1255384533</t>
  </si>
  <si>
    <t xml:space="preserve">MEDICAL CENTER OF LEWISVILLE SUBSIDIARY LP-MEDICAL CENTER OF LEWISVILLE                      </t>
  </si>
  <si>
    <t>212140201</t>
  </si>
  <si>
    <t>1427048453</t>
  </si>
  <si>
    <t>MEDINA COUNTY HOSPITAL DISTRICT-MEDINA HEALTHCARE SYSTEM,MEDINA REGIONAL HOSPITAL,</t>
  </si>
  <si>
    <t xml:space="preserve">ADVENTIST HEALTH SYSTEM SUNBELT INC-                                                  </t>
  </si>
  <si>
    <t>137805107</t>
  </si>
  <si>
    <t>1982666111</t>
  </si>
  <si>
    <t xml:space="preserve">MEMORIAL HERMANN HOSPITAL SYSTEM-MHHS HERMANN HOSPITAL                             </t>
  </si>
  <si>
    <t>020934801</t>
  </si>
  <si>
    <t>1740233782</t>
  </si>
  <si>
    <t xml:space="preserve">MEMORIAL HERMANN HOSPITAL SYSTEM-MHHS MEMORIAL CITY HOSPITAL                       </t>
  </si>
  <si>
    <t>094121303</t>
  </si>
  <si>
    <t>1821025990</t>
  </si>
  <si>
    <t xml:space="preserve">MEMORIAL HOSPITAL                                 </t>
  </si>
  <si>
    <t>112697102</t>
  </si>
  <si>
    <t>1689650616</t>
  </si>
  <si>
    <t xml:space="preserve">MEMORIAL HOSP OF POLK COUNTY-CHI ST LUKES HEALTH MEMORIAL LIVINGSTON           </t>
  </si>
  <si>
    <t>137909111</t>
  </si>
  <si>
    <t>1689630865</t>
  </si>
  <si>
    <t xml:space="preserve">MEMORIAL MEDICAL CENTER                           </t>
  </si>
  <si>
    <t>139172412</t>
  </si>
  <si>
    <t>1396746129</t>
  </si>
  <si>
    <t xml:space="preserve">MEMORIAL MEDICAL CENTER OF EAST TEXAS-MEMORIAL MED CTR OF EAST TX                       </t>
  </si>
  <si>
    <t>130734007</t>
  </si>
  <si>
    <t>1578547345</t>
  </si>
  <si>
    <t xml:space="preserve">MEMORIAL MEDICAL CENTER SAN AUGUSTINE             </t>
  </si>
  <si>
    <t>121820803</t>
  </si>
  <si>
    <t>1871560003</t>
  </si>
  <si>
    <t xml:space="preserve">METHODIST HEALTHCARE SYSTEM OF SAN ANTONIO LTD LLP-METHODIST AMBULATORY SURGERY                      </t>
  </si>
  <si>
    <t>379200401</t>
  </si>
  <si>
    <t>1376071530</t>
  </si>
  <si>
    <t xml:space="preserve">METHODIST HEALTHCARE SYSTEM OF SAN ANTONIO LTD LLP-METHODIST HOSPITAL SOUTH                          </t>
  </si>
  <si>
    <t>204254101</t>
  </si>
  <si>
    <t>1659525236</t>
  </si>
  <si>
    <t xml:space="preserve">METHODIST HEALTHCARE SYSTEM OF SAN ANTONIO LTD LLP-METHODIST STONE OAK HOSPITAL                      </t>
  </si>
  <si>
    <t>094154402</t>
  </si>
  <si>
    <t>1124074273</t>
  </si>
  <si>
    <t xml:space="preserve">METHODIST HOSPITAL                                </t>
  </si>
  <si>
    <t>133258705</t>
  </si>
  <si>
    <t>1225146400</t>
  </si>
  <si>
    <t xml:space="preserve">METHODIST HOSPITAL LEVELLAND-COVENANT HOSPITAL LEVELLAND                       </t>
  </si>
  <si>
    <t>126679303</t>
  </si>
  <si>
    <t>1275592131</t>
  </si>
  <si>
    <t xml:space="preserve">METHODIST HOSPITAL OF DALLAS-METHODIST CHARLTON MEDICAL CENTER                 </t>
  </si>
  <si>
    <t>127263503</t>
  </si>
  <si>
    <t>1073580726</t>
  </si>
  <si>
    <t xml:space="preserve">METHODIST HOSPITAL PLAINVIEW-COVENANT HOSPITAL PLAINVIEW                       </t>
  </si>
  <si>
    <t>135032405</t>
  </si>
  <si>
    <t>1528027786</t>
  </si>
  <si>
    <t xml:space="preserve">METHODIST HOSPITALS OF DALLAS-METHODIST DALLAS MEDICAL CENTER                   </t>
  </si>
  <si>
    <t>127319504</t>
  </si>
  <si>
    <t>1437171568</t>
  </si>
  <si>
    <t xml:space="preserve">METHODISTS CHILDRENS HOSPITAL-COVENANT CHILDRENS HOSPITAL                       </t>
  </si>
  <si>
    <t>094119702</t>
  </si>
  <si>
    <t>1629089966</t>
  </si>
  <si>
    <t xml:space="preserve">METROPLEX ADVENTIST HOSPITAL INC-METROPLEX HOSPITAL                                </t>
  </si>
  <si>
    <t>136143806</t>
  </si>
  <si>
    <t>1255325817</t>
  </si>
  <si>
    <t xml:space="preserve">MIDLAND COUNTY HOSPITAL DISTRCT-MIDLAND MEMORIAL HOSPITAL                         </t>
  </si>
  <si>
    <t>136325111</t>
  </si>
  <si>
    <t>1184631673</t>
  </si>
  <si>
    <t xml:space="preserve">MITCHELL COUNTY HOSPITAL DISTRICT-MITCHELL COUNTY HOSPITAL                          </t>
  </si>
  <si>
    <t>094129604</t>
  </si>
  <si>
    <t>1700991700</t>
  </si>
  <si>
    <t xml:space="preserve">MOORE COUNTY HOSPITAL-                                                  </t>
  </si>
  <si>
    <t>094108002</t>
  </si>
  <si>
    <t>1679578439</t>
  </si>
  <si>
    <t xml:space="preserve">MOTHER FRANCES HOSPITAL REGIONAL HEALTHCARE CENTER-MOTHER FRANCES HOSPITAL                           </t>
  </si>
  <si>
    <t>127301306</t>
  </si>
  <si>
    <t>1659308948</t>
  </si>
  <si>
    <t xml:space="preserve">MOTHER FRANCES HOSPITAL WINNSBORO                 </t>
  </si>
  <si>
    <t>120745806</t>
  </si>
  <si>
    <t>1699770149</t>
  </si>
  <si>
    <t xml:space="preserve">MUENSTER HOSPITAL DISTRICT-MUENSTER MEMORIAL HOSPITAL                        </t>
  </si>
  <si>
    <t xml:space="preserve">PALESTINE PRINCIPAL HEALTHCARE LIMITED PARTNERSHIP-PALESTINE REGIONAL MEDICAL                        </t>
  </si>
  <si>
    <t>130605205</t>
  </si>
  <si>
    <t>1700885076</t>
  </si>
  <si>
    <t xml:space="preserve">NACOGDOCHES MEDICAL CENTER                        </t>
  </si>
  <si>
    <t>112701102</t>
  </si>
  <si>
    <t>1144274226</t>
  </si>
  <si>
    <t xml:space="preserve">NAVARRO REGIONAL HOSPITAL                         </t>
  </si>
  <si>
    <t>133252005</t>
  </si>
  <si>
    <t>1093786204</t>
  </si>
  <si>
    <t xml:space="preserve">NHCI OF HILLSBORO INC-HILL REGIONAL HOSPITAL                            </t>
  </si>
  <si>
    <t>126675104</t>
  </si>
  <si>
    <t>1992753222</t>
  </si>
  <si>
    <t xml:space="preserve">TARRANT COUNTY HOSPITAL DISTRICT-JPS HEALTH NETWORK                                </t>
  </si>
  <si>
    <t>127310404</t>
  </si>
  <si>
    <t>1689655912</t>
  </si>
  <si>
    <t xml:space="preserve">NOCONA HOSPITAL DISTRICT-NOCONA GENERAL HOSPITAL                           </t>
  </si>
  <si>
    <t>185964702</t>
  </si>
  <si>
    <t>1548236524</t>
  </si>
  <si>
    <t xml:space="preserve">NORTH CENTRAL SURGICAL CENTER LLP                 </t>
  </si>
  <si>
    <t>020989201</t>
  </si>
  <si>
    <t>1205837770</t>
  </si>
  <si>
    <t xml:space="preserve">NORTH RUNNELS COUNTY HOSPITAL-                                                  </t>
  </si>
  <si>
    <t>350857401</t>
  </si>
  <si>
    <t>1871911016</t>
  </si>
  <si>
    <t xml:space="preserve">NORTH TEXAS - MCA, LLC-MEDICAL CENTER OF ALLIANCE                        </t>
  </si>
  <si>
    <t>121787905</t>
  </si>
  <si>
    <t>1396748471</t>
  </si>
  <si>
    <t xml:space="preserve">NORTH WHEELER COUNTY HOSTPIAL DISTRICT-PARKVIEW HOSPITAL                                 </t>
  </si>
  <si>
    <t>127262703</t>
  </si>
  <si>
    <t>1073511762</t>
  </si>
  <si>
    <t xml:space="preserve">BAYLOR MED CTR AT GRAPEVINE-BAYLOR SCOTT AND WHITE MEDICAL CENTER-GRAPEVINE   </t>
  </si>
  <si>
    <t>358963201</t>
  </si>
  <si>
    <t>1255708715</t>
  </si>
  <si>
    <t xml:space="preserve">OCH HOLDINGS-OUR CHILDRENS HOUSE                               </t>
  </si>
  <si>
    <t>112704504</t>
  </si>
  <si>
    <t>1245237593</t>
  </si>
  <si>
    <t xml:space="preserve">OCHILTREE GENERAL HOSPITAL                        </t>
  </si>
  <si>
    <t>112711003</t>
  </si>
  <si>
    <t>1801852736</t>
  </si>
  <si>
    <t xml:space="preserve">ODESSA REGIONAL HOSPITAL LP-ODESSA REGIONAL MEDICAL CENTER                    </t>
  </si>
  <si>
    <t>285368102</t>
  </si>
  <si>
    <t>1881915304</t>
  </si>
  <si>
    <t xml:space="preserve">OPREX SURGERY BAYTOWN LP-ALTAS BAYTOWN HOSPICE                             </t>
  </si>
  <si>
    <t>020977701</t>
  </si>
  <si>
    <t>1134166192</t>
  </si>
  <si>
    <t xml:space="preserve">ORTHOPEDIC  HOSPITAL LTD-TEXAS ORTHOPEDIC  HOSPITAL                        </t>
  </si>
  <si>
    <t>152686501</t>
  </si>
  <si>
    <t>1780786699</t>
  </si>
  <si>
    <t xml:space="preserve">PALACIOS COMMUNITY MEDICAL CENTER                 </t>
  </si>
  <si>
    <t>138950412</t>
  </si>
  <si>
    <t>1972590602</t>
  </si>
  <si>
    <t xml:space="preserve">PALO PINTO GENERAL HOSPITAL                       </t>
  </si>
  <si>
    <t>111915801</t>
  </si>
  <si>
    <t>1497708929</t>
  </si>
  <si>
    <t xml:space="preserve">PARKVIEW REGIONAL HOSPITAL                        </t>
  </si>
  <si>
    <t>137343308</t>
  </si>
  <si>
    <t>1861475626</t>
  </si>
  <si>
    <t xml:space="preserve">PARMER COUNTY COMMUNITY HOSPITAL                  </t>
  </si>
  <si>
    <t>174662001</t>
  </si>
  <si>
    <t>1316933609</t>
  </si>
  <si>
    <t>PHYSICIANS MEDICAL CENTER LLC-TEXAS HEALTH CENTER FOR DIAGNOSTICS AND SURGERY PL</t>
  </si>
  <si>
    <t>391575301</t>
  </si>
  <si>
    <t>1083112023</t>
  </si>
  <si>
    <t xml:space="preserve">PIPELINE EAST DALLAS LLC-CITY HOSPITAL AT WHITE ROCK                       </t>
  </si>
  <si>
    <t>126840107</t>
  </si>
  <si>
    <t>1477594299</t>
  </si>
  <si>
    <t xml:space="preserve">PREFERRED HOSPITAL LEASING INC-COLLINGSWORTH GENERAL HOSPITAL                    </t>
  </si>
  <si>
    <t>176354201</t>
  </si>
  <si>
    <t>1013970862</t>
  </si>
  <si>
    <t xml:space="preserve">PREFERRED HOSPITAL LEASING VAN HORN INC-CULBERSON HOSPITAL                                </t>
  </si>
  <si>
    <t>354018901</t>
  </si>
  <si>
    <t>1790174860</t>
  </si>
  <si>
    <t xml:space="preserve">PRIME HEALTHCARE SERVICES MESQUITE LLC-DALLAS REGIONAL MEDICAL CENTER                    </t>
  </si>
  <si>
    <t>111829102</t>
  </si>
  <si>
    <t>1093708679</t>
  </si>
  <si>
    <t xml:space="preserve">PROVIDENCE HEALTH SERVICES OF WACO-PROVIDENCE HEALTHCARE NETWORK                     </t>
  </si>
  <si>
    <t>121799406</t>
  </si>
  <si>
    <t>1295739258</t>
  </si>
  <si>
    <t xml:space="preserve">RANKIN COUNTY HOSPITAL DISTRICT                   </t>
  </si>
  <si>
    <t>020991801</t>
  </si>
  <si>
    <t>1942240189</t>
  </si>
  <si>
    <t xml:space="preserve">REFUGIO COUNTY MEMORIAL HOSPITAL DISTRICT         </t>
  </si>
  <si>
    <t>133244705</t>
  </si>
  <si>
    <t>1275581852</t>
  </si>
  <si>
    <t xml:space="preserve">ROLLING PLAINS MEMORIAL HOSPITAL                  </t>
  </si>
  <si>
    <t>127267603</t>
  </si>
  <si>
    <t>1942294939</t>
  </si>
  <si>
    <t xml:space="preserve">SAINT JOSEPH REGIONAL HEALTH CENTER               </t>
  </si>
  <si>
    <t>326725404</t>
  </si>
  <si>
    <t>1265772362</t>
  </si>
  <si>
    <t>SCOTT AND WHITE HOSPITAL COLLEGE STATION-BAYLOR SCOTT &amp; WHITE MEDICAL CENTER COLLEGE STATIO</t>
  </si>
  <si>
    <t>190123303</t>
  </si>
  <si>
    <t>1265568638</t>
  </si>
  <si>
    <t xml:space="preserve">SCOTT AND WHITE HOSPITAL ROUND ROCK-BAYLOR SCOTT &amp; WHITE MEDICAL CENTER - ROUND ROCK  </t>
  </si>
  <si>
    <t>136327710</t>
  </si>
  <si>
    <t>1962497800</t>
  </si>
  <si>
    <t xml:space="preserve">SCOTT AND WHITE HOSPITAL TAYLOR-BAYLOR SCOTT AND WHITE MEDICAL CENTER TAYLOR      </t>
  </si>
  <si>
    <t>137249208</t>
  </si>
  <si>
    <t>1477516466</t>
  </si>
  <si>
    <t xml:space="preserve">SCOTT AND WHITE MEMORIAL HOSPITAL-SCOTT AND WHITE MEDICAL CENTER TEMPLE             </t>
  </si>
  <si>
    <t>135226205</t>
  </si>
  <si>
    <t>1154315307</t>
  </si>
  <si>
    <t xml:space="preserve">SCOTT &amp;  WHITE HOSPITAL BRENHAM-BAYLOR SCOTT AND WHITE MEDICAL CENTER BRENHAM     </t>
  </si>
  <si>
    <t>136330112</t>
  </si>
  <si>
    <t>1578588463</t>
  </si>
  <si>
    <t xml:space="preserve">SCURRY COUNTY HOSPITAL DISTRICT-D.M. COGDELL MEMORIAL HOSPITAL                    </t>
  </si>
  <si>
    <t>094153604</t>
  </si>
  <si>
    <t>1356446686</t>
  </si>
  <si>
    <t xml:space="preserve">SETON FAMILY OF HOSPITALS-ASCENSION SETON EDGAR B DAVIS                     </t>
  </si>
  <si>
    <t>137265806</t>
  </si>
  <si>
    <t>1093810327</t>
  </si>
  <si>
    <t>SETON FAMILY OF HOSPITALS-DELL SETON MEDICAL CENTER AT THE UNIVERSITY OF TEX</t>
  </si>
  <si>
    <t>094151004</t>
  </si>
  <si>
    <t>1003833013</t>
  </si>
  <si>
    <t xml:space="preserve">SETON FAMILY OF HOSPITALS-SETON HIGHLAND LAKES                              </t>
  </si>
  <si>
    <t>135225404</t>
  </si>
  <si>
    <t>1164526786</t>
  </si>
  <si>
    <t xml:space="preserve">SETON FAMILY OF HOSPITALS-SETON MEDICAL CENTER AUSTIN                       </t>
  </si>
  <si>
    <t>208013701</t>
  </si>
  <si>
    <t>1619115383</t>
  </si>
  <si>
    <t xml:space="preserve">SETON FAMILY OF HOSPITALS-SETON MEDICAL CENTER HAYS                         </t>
  </si>
  <si>
    <t>194106401</t>
  </si>
  <si>
    <t>1578780870</t>
  </si>
  <si>
    <t xml:space="preserve">SETON FAMILY OF HOSPITALS-SETON MEDICAL CENTER WILLIAMSON                   </t>
  </si>
  <si>
    <t>121193005</t>
  </si>
  <si>
    <t>1538150370</t>
  </si>
  <si>
    <t xml:space="preserve">SHAMROCK GENERAL HOSPITAL                         </t>
  </si>
  <si>
    <t xml:space="preserve">PARKLAND MEMORIAL HOSPITAL-PARKLAND MEMORIAL-REHAB UNIT                      </t>
  </si>
  <si>
    <t>127300503</t>
  </si>
  <si>
    <t>1184622847</t>
  </si>
  <si>
    <t>CHI ST LUKES HEALTH BAYLOR COLLEGE OF MEDICINE MED</t>
  </si>
  <si>
    <t>127294003</t>
  </si>
  <si>
    <t>1790782704</t>
  </si>
  <si>
    <t xml:space="preserve">SID PETERSON MEMORIAL HOSPITAL-PETERSON REGIONAL MEDICAL CENTER                  </t>
  </si>
  <si>
    <t>127303903</t>
  </si>
  <si>
    <t>1700883196</t>
  </si>
  <si>
    <t xml:space="preserve">OAK BEND MEDICAL CENTER-OAKBEND MEDICAL CENTER                            </t>
  </si>
  <si>
    <t>216719901</t>
  </si>
  <si>
    <t>1700826575</t>
  </si>
  <si>
    <t xml:space="preserve">SOMERVELL COUNTY HOSPITAL DISTRICT-GLEN ROSE MEDICAL CENTER                          </t>
  </si>
  <si>
    <t>136332705</t>
  </si>
  <si>
    <t>1760567085</t>
  </si>
  <si>
    <t xml:space="preserve">STARR COUNTY MEMORIAL HOSPITAL                    </t>
  </si>
  <si>
    <t>094160103</t>
  </si>
  <si>
    <t>1720033947</t>
  </si>
  <si>
    <t xml:space="preserve">ST DAVIDS COMMUNITY HOSPITAL-ST DAVIDS MEDICAL CENTER                          </t>
  </si>
  <si>
    <t>020957901</t>
  </si>
  <si>
    <t>1649223645</t>
  </si>
  <si>
    <t xml:space="preserve">ST DAVIDS HEALTHCARE PARTNERSHIP LP LLP-ROUND ROCK MEDICAL CENTER                         </t>
  </si>
  <si>
    <t>112717702</t>
  </si>
  <si>
    <t>1679528889</t>
  </si>
  <si>
    <t xml:space="preserve">ST DAVIDS HEALTHCARE PARTNERSHIP LP LLP-SOUTH AUSTIN HOSPITAL                             </t>
  </si>
  <si>
    <t>094216103</t>
  </si>
  <si>
    <t>1629021845</t>
  </si>
  <si>
    <t xml:space="preserve">ST DAVID'S HEALTHCARE PARTNERSHIP LP LLP-ST DAVID'S NORTH AUSTIN MEDICAL CENTER            </t>
  </si>
  <si>
    <t xml:space="preserve">TENET HOSPITALS LIMITED-THE HOSPITALS OF PROVIDENCE MEMORIAL CAMPUS       </t>
  </si>
  <si>
    <t>020992601</t>
  </si>
  <si>
    <t>1083612121</t>
  </si>
  <si>
    <t xml:space="preserve">STONEWALL MEMORIAL HOSPITAL DISTRICT-STONEWALL MEMORIAL HOSPITAL                       </t>
  </si>
  <si>
    <t>020988401</t>
  </si>
  <si>
    <t>1023011657</t>
  </si>
  <si>
    <t xml:space="preserve">SWEENY COMMUNITY HOSPITAL                         </t>
  </si>
  <si>
    <t>316076401</t>
  </si>
  <si>
    <t>1518253194</t>
  </si>
  <si>
    <t xml:space="preserve">SWISHER MEMORIAL HEALTHCARE SYSTEM-SWISHER MEMORIAL HOSPITAL                         </t>
  </si>
  <si>
    <t>130606006</t>
  </si>
  <si>
    <t>1124076401</t>
  </si>
  <si>
    <t>196829901</t>
  </si>
  <si>
    <t>1972709970</t>
  </si>
  <si>
    <t xml:space="preserve">TENET HOSPITALS LIMITED-THE HOSPITALS OF PROVIDENCE EAST CAMPUS           </t>
  </si>
  <si>
    <t>369162801</t>
  </si>
  <si>
    <t>1538522412</t>
  </si>
  <si>
    <t xml:space="preserve">TENET HOSPITALS LIMITED-THE HOSPITALS OF PROVIDENCE TRANSMOUNTAIN CAMPUS  </t>
  </si>
  <si>
    <t>130618504</t>
  </si>
  <si>
    <t>1811916901</t>
  </si>
  <si>
    <t xml:space="preserve">TERRY MEMORIAL HOSPITAL DISTRICT-BROWNFIELD REGIONAL MEDICAL CENTER                </t>
  </si>
  <si>
    <t>130614405</t>
  </si>
  <si>
    <t>1174533343</t>
  </si>
  <si>
    <t xml:space="preserve">TEXAS HEALTH ARLINGTON MEMORIAL HOSPITAL-                                                  </t>
  </si>
  <si>
    <t>316296801</t>
  </si>
  <si>
    <t>1215296884</t>
  </si>
  <si>
    <t xml:space="preserve">TEXAS HEALTH HARRIS METHODIST HOSPITAL ALLIANCE-                                                  </t>
  </si>
  <si>
    <t>127304703</t>
  </si>
  <si>
    <t>1508899204</t>
  </si>
  <si>
    <t xml:space="preserve">TEXAS HEALTH HARRIS METHODIST HOSPITAL AZLE-                                                  </t>
  </si>
  <si>
    <t>131036903</t>
  </si>
  <si>
    <t>1396778064</t>
  </si>
  <si>
    <t xml:space="preserve">TEXAS HEALTH HARRIS METHODIST HOSPITAL CLEBURNE-                                                  </t>
  </si>
  <si>
    <t>112677302</t>
  </si>
  <si>
    <t>1336172105</t>
  </si>
  <si>
    <t xml:space="preserve">TEXAS HEALTH HARRIS METHODIST HOSPITAL FORT WORTH-                                                  </t>
  </si>
  <si>
    <t>120726804</t>
  </si>
  <si>
    <t>1417980202</t>
  </si>
  <si>
    <t xml:space="preserve">TEXAS HEALTH HARRIS METHODIST HOSPITAL SOUTHWEST F-                                                  </t>
  </si>
  <si>
    <t>121794503</t>
  </si>
  <si>
    <t>1922031541</t>
  </si>
  <si>
    <t xml:space="preserve">TEXAS HEALTH HARRIS METHODIST HOSPITAL STEPHENVILL-                                                  </t>
  </si>
  <si>
    <t>314080801</t>
  </si>
  <si>
    <t>1033120423</t>
  </si>
  <si>
    <t xml:space="preserve">TEXAS HEALTH HUGULEY INC-TEXAS HEALTH HUGULEY FORT WORTH SOUTH             </t>
  </si>
  <si>
    <t>020908201</t>
  </si>
  <si>
    <t>1396779948</t>
  </si>
  <si>
    <t xml:space="preserve">TEXAS HEALTH PRESBYTERIAN HOSPITAL DALLAS-TEXAS PRESBYTERIAN HOSPITAL OF DALLAS             </t>
  </si>
  <si>
    <t>020967802</t>
  </si>
  <si>
    <t>1003883158</t>
  </si>
  <si>
    <t xml:space="preserve">TEXAS HEALTH PRESBYTERIAN HOSPITAL DENTON-                                                  </t>
  </si>
  <si>
    <t>094140302</t>
  </si>
  <si>
    <t>1457382798</t>
  </si>
  <si>
    <t xml:space="preserve">TEXAS HEALTH PRESBYTERIAN HOSPITAL KAUFMAN-                                                  </t>
  </si>
  <si>
    <t>131030203</t>
  </si>
  <si>
    <t>1801831748</t>
  </si>
  <si>
    <t xml:space="preserve">NACOGDOCHES COUNTY HOSPITAL DISTRICT-MEMORIAL HOSPITAL                                 </t>
  </si>
  <si>
    <t>178795401</t>
  </si>
  <si>
    <t>1043328198</t>
  </si>
  <si>
    <t xml:space="preserve">THE HOSPITAL AT WESTLAKE MEDICAL CENTER           </t>
  </si>
  <si>
    <t>163925401</t>
  </si>
  <si>
    <t>1861467573</t>
  </si>
  <si>
    <t xml:space="preserve">THE MEDICAL CENTER OF SOUTHEAST TEXAS LP-                                                  </t>
  </si>
  <si>
    <t>137949705</t>
  </si>
  <si>
    <t>1548387418</t>
  </si>
  <si>
    <t xml:space="preserve">THE METHODIST HOSPITAL                            </t>
  </si>
  <si>
    <t>088189803</t>
  </si>
  <si>
    <t>1356418974</t>
  </si>
  <si>
    <t xml:space="preserve">THROCKMORTON COUNTY MEMORIAL HOSPITAL-                                                  </t>
  </si>
  <si>
    <t>094208803</t>
  </si>
  <si>
    <t>1144203662</t>
  </si>
  <si>
    <t xml:space="preserve">TOPS SPECIALTY HOSPITAL, LTD-                                                  </t>
  </si>
  <si>
    <t>131043506</t>
  </si>
  <si>
    <t>1831160423</t>
  </si>
  <si>
    <t xml:space="preserve">SCENIC MOUNTAIN MEDICAL CENTER                    </t>
  </si>
  <si>
    <t>136381405</t>
  </si>
  <si>
    <t>1447259627</t>
  </si>
  <si>
    <t xml:space="preserve">TYLER COUNTY HOSPITAL                             </t>
  </si>
  <si>
    <t>137999206</t>
  </si>
  <si>
    <t>1821087164</t>
  </si>
  <si>
    <t xml:space="preserve">UNIVERSITY MEDICAL CENTER                         </t>
  </si>
  <si>
    <t>119877204</t>
  </si>
  <si>
    <t>1104830900</t>
  </si>
  <si>
    <t xml:space="preserve">VAL VERDE HOSPITAL CORPORATION-VAL VERDE REGIONAL MEDICAL CENTER                 </t>
  </si>
  <si>
    <t>294543801</t>
  </si>
  <si>
    <t>1184911877</t>
  </si>
  <si>
    <t xml:space="preserve">VHS BROWNSVILLE HOSPITAL COMPANY LLC-VALLEY BAPTIST MEDICAL CENTER BROWNSVILLE         </t>
  </si>
  <si>
    <t xml:space="preserve">TENET HOSPITALS LIMITED-THE HOSPITALS OF PROVIDENCE SIERRA CAMPUS         </t>
  </si>
  <si>
    <t>135235306</t>
  </si>
  <si>
    <t>1740273994</t>
  </si>
  <si>
    <t xml:space="preserve">ECTOR COUNTY HOSPITAL DISTRICT-MEDICAL CENTER HOSPITAL                           </t>
  </si>
  <si>
    <t>189791001</t>
  </si>
  <si>
    <t>1144225699</t>
  </si>
  <si>
    <t>385345901</t>
  </si>
  <si>
    <t>1417471467</t>
  </si>
  <si>
    <t xml:space="preserve">WEATHERFORD HEALTH SERVICES, LLC-                                                  </t>
  </si>
  <si>
    <t>135151206</t>
  </si>
  <si>
    <t>1871599829</t>
  </si>
  <si>
    <t xml:space="preserve">WILSON COUNTY MEMORIAL HOSPITAL DISTRICT-CONNALLY MEMORIAL MEDICAL CENTER                  </t>
  </si>
  <si>
    <t>148698701</t>
  </si>
  <si>
    <t>1295781227</t>
  </si>
  <si>
    <t xml:space="preserve">WINNIE COMMUNITY HOSPITAL LLC                     </t>
  </si>
  <si>
    <t>126667806</t>
  </si>
  <si>
    <t>1104842475</t>
  </si>
  <si>
    <t xml:space="preserve">W J MANGOLD MEMORIAL HOSPITAL                     </t>
  </si>
  <si>
    <t>094164302</t>
  </si>
  <si>
    <t>1487607792</t>
  </si>
  <si>
    <t xml:space="preserve">WOODLAND HEIGHTS MEDICAL CENTER                   </t>
  </si>
  <si>
    <t>112673204</t>
  </si>
  <si>
    <t>1881697878</t>
  </si>
  <si>
    <t xml:space="preserve">YOAKUM COMMUNITY HOSPITAL                         </t>
  </si>
  <si>
    <t>136141205</t>
  </si>
  <si>
    <t>1821011248</t>
  </si>
  <si>
    <t xml:space="preserve">BEXAR COUNTY HOSPITAL DISTRICT-UNIVERSITY HEALTH SYSTEM                          </t>
  </si>
  <si>
    <t>348183001</t>
  </si>
  <si>
    <t>1144625153</t>
  </si>
  <si>
    <t xml:space="preserve">AUSTIN BEHAVIORAL HOSPITAL LLC-CROSS CREEK HOSPITAL                              </t>
  </si>
  <si>
    <t>336658501</t>
  </si>
  <si>
    <t>1396184180</t>
  </si>
  <si>
    <t xml:space="preserve">BEHAVIORAL HEALTH CENTER OF THE PERMIAN BASIN LLC-OCEANS BEHAVIORAL HOSPITAL OF PERMIAN BASIN       </t>
  </si>
  <si>
    <t>217547301</t>
  </si>
  <si>
    <t>1093021719</t>
  </si>
  <si>
    <t xml:space="preserve">BEHAVIORAL HEALTH MANAGEMENT, LLC-                                                  </t>
  </si>
  <si>
    <t xml:space="preserve">TEXAS HEALTH HARRIS METHODIST HOSPITAL HURST-EULES-                                                  </t>
  </si>
  <si>
    <t>136491104</t>
  </si>
  <si>
    <t>1912906298</t>
  </si>
  <si>
    <t xml:space="preserve">SOUTHWEST GENERAL HOSPITAL LP-SOUTHWEST GENERAL HOSPITAL                        </t>
  </si>
  <si>
    <t>021203701</t>
  </si>
  <si>
    <t>1730187568</t>
  </si>
  <si>
    <t xml:space="preserve">CYPRESS CREEK HOSPITAL INC                        </t>
  </si>
  <si>
    <t>333289201</t>
  </si>
  <si>
    <t>1457791105</t>
  </si>
  <si>
    <t xml:space="preserve">DALLAS BEHAVIORAL HEALTHCARE HOSPITAL LLC-                                                  </t>
  </si>
  <si>
    <t xml:space="preserve">SHANNON MEDICAL CENTER-SHANNON W TX MEM HOSP                             </t>
  </si>
  <si>
    <t>359590201</t>
  </si>
  <si>
    <t>1649646415</t>
  </si>
  <si>
    <t xml:space="preserve">GARLAND BEHAVIORAL HOSPITAL                       </t>
  </si>
  <si>
    <t>345305201</t>
  </si>
  <si>
    <t>1275956807</t>
  </si>
  <si>
    <t xml:space="preserve">GEORGETOWN BEHAVIORAL HEALTH INSTITUTE, LLC-GEORGETOWN BEHAVIORAL HEALTH INSTITUTE LLC        </t>
  </si>
  <si>
    <t>021224301</t>
  </si>
  <si>
    <t>1831140698</t>
  </si>
  <si>
    <t xml:space="preserve">GREEN OAKS HOSPITAL SUBSIDIA                      </t>
  </si>
  <si>
    <t>355497401</t>
  </si>
  <si>
    <t>1780025148</t>
  </si>
  <si>
    <t xml:space="preserve">HAVEN BEHAVIORAL SERVICES OF FRISCO LLC-HAVEN BEHAVIORAL HOSPITAL OF FRISCO               </t>
  </si>
  <si>
    <t>184076101</t>
  </si>
  <si>
    <t>1205999232</t>
  </si>
  <si>
    <t xml:space="preserve">HICKORY TRAIL HOSPITAL LP                         </t>
  </si>
  <si>
    <t>021215104</t>
  </si>
  <si>
    <t>1689692402</t>
  </si>
  <si>
    <t xml:space="preserve">HMIH CEDAR CREST LLC-CEDAR CREST HOSPITAL                              </t>
  </si>
  <si>
    <t>192996002</t>
  </si>
  <si>
    <t>1962614834</t>
  </si>
  <si>
    <t xml:space="preserve">HORIZON HEALTH AUSTIN INC-AUSTIN LAKES HOSPITAL                             </t>
  </si>
  <si>
    <t>348990801</t>
  </si>
  <si>
    <t>1689098790</t>
  </si>
  <si>
    <t xml:space="preserve">HOUSTON BEHAVIORAL HEALTHCARE HOSPITAL, LLC-                                                  </t>
  </si>
  <si>
    <t xml:space="preserve">NORTHWEST HEALTHCARE SYSTEM INC-NORTHWEST TEXAS-PSYC UNIT                         </t>
  </si>
  <si>
    <t>339487601</t>
  </si>
  <si>
    <t>1366880627</t>
  </si>
  <si>
    <t xml:space="preserve">MESA SPRINGS, LLC-                                                  </t>
  </si>
  <si>
    <t>021189801</t>
  </si>
  <si>
    <t>1023015120</t>
  </si>
  <si>
    <t xml:space="preserve">MILLWOOD HOSPITAL                                 </t>
  </si>
  <si>
    <t>1891789772</t>
  </si>
  <si>
    <t xml:space="preserve">SAN JACINTO METHODIST HOSPITAL-HOUSTON METHODIST SAN JACINTO HOSPITAL            </t>
  </si>
  <si>
    <t>138411709</t>
  </si>
  <si>
    <t>1720088123</t>
  </si>
  <si>
    <t xml:space="preserve">GUADALUPE COUNTY HOSPITAL BOARD-GUADALUPE REGIONAL MEDICAL CENTER                 </t>
  </si>
  <si>
    <t>333366801</t>
  </si>
  <si>
    <t>1750620456</t>
  </si>
  <si>
    <t xml:space="preserve">OCEANS BEHAVIORAL HOSPITAL OF ABILENE LLC-                                                  </t>
  </si>
  <si>
    <t>138913209</t>
  </si>
  <si>
    <t>1174526529</t>
  </si>
  <si>
    <t xml:space="preserve">TITUS COUNTY MEM HOSP DIST-TITUS REGIONAL MEDICAL CENTER                     </t>
  </si>
  <si>
    <t>159156201</t>
  </si>
  <si>
    <t>1598744856</t>
  </si>
  <si>
    <t xml:space="preserve">VHS SAN ANTONIO PARTNERS LLC-BAPTIST MEDICAL CENTER                            </t>
  </si>
  <si>
    <t>210433301</t>
  </si>
  <si>
    <t>1427048743</t>
  </si>
  <si>
    <t xml:space="preserve">RED RIVER HOSPITAL LLC-RED RIVER HOSPITAL                                </t>
  </si>
  <si>
    <t>112745802</t>
  </si>
  <si>
    <t>1518937218</t>
  </si>
  <si>
    <t xml:space="preserve">RIVER CREST HOSPITAL                              </t>
  </si>
  <si>
    <t>339869503</t>
  </si>
  <si>
    <t>1184056954</t>
  </si>
  <si>
    <t xml:space="preserve">ROCK SPRINGS, LLC-                                                  </t>
  </si>
  <si>
    <t>349059101</t>
  </si>
  <si>
    <t>1871917971</t>
  </si>
  <si>
    <t xml:space="preserve">SAN ANTONIO BEHAVIORAL HEALTHCARE HOSPITAL, LLC-                                                  </t>
  </si>
  <si>
    <t>094382101</t>
  </si>
  <si>
    <t>1538264866</t>
  </si>
  <si>
    <t xml:space="preserve">SETON SHOAL CREEK HOSPITAL                        </t>
  </si>
  <si>
    <t>175965601</t>
  </si>
  <si>
    <t>1861598633</t>
  </si>
  <si>
    <t xml:space="preserve">SHC KPH LP-KINGWOOD PINES HOSPITAL                           </t>
  </si>
  <si>
    <t>160630301</t>
  </si>
  <si>
    <t>1942208616</t>
  </si>
  <si>
    <t xml:space="preserve">ST LUKES COMMUNITY HEALTH SERVICES-ST LUKES THE WOODLANDS HOSPITAL                   </t>
  </si>
  <si>
    <t>160709501</t>
  </si>
  <si>
    <t>1053317362</t>
  </si>
  <si>
    <t xml:space="preserve">DAY SURGERY AT RENAISSANCE LLC-DOCTORS HOSPITAL AT RENAISSANCE LTD               </t>
  </si>
  <si>
    <t>371439601</t>
  </si>
  <si>
    <t>1154782548</t>
  </si>
  <si>
    <t xml:space="preserve">STRATEGIC BH-BROWNSVILLE, LLC-PALMS BEHAVIORAL HEALTH                           </t>
  </si>
  <si>
    <t>361635101</t>
  </si>
  <si>
    <t>1003282039</t>
  </si>
  <si>
    <t xml:space="preserve">SUN HOUSTON, LLC-                                                  </t>
  </si>
  <si>
    <t>163111101</t>
  </si>
  <si>
    <t>1063411767</t>
  </si>
  <si>
    <t xml:space="preserve">ESSENT PRMC LP-PARIS REGIONAL MEDICAL CENTER                     </t>
  </si>
  <si>
    <t>021240902</t>
  </si>
  <si>
    <t>1043280951</t>
  </si>
  <si>
    <t xml:space="preserve">TEXAS LAUREL RIDGE HOSPITAL LP-LAUREL RIDGE TREATMENT CENTER                     </t>
  </si>
  <si>
    <t>333086201</t>
  </si>
  <si>
    <t>1578809505</t>
  </si>
  <si>
    <t xml:space="preserve">TEXAS OAKS PSYCHIATRIC HOSPITAL LP-AUSTIN OAKS HOSPITAL                              </t>
  </si>
  <si>
    <t>177658501</t>
  </si>
  <si>
    <t>1851346407</t>
  </si>
  <si>
    <t xml:space="preserve">UHP LP                                            </t>
  </si>
  <si>
    <t xml:space="preserve">UHS OF TEXOMA INC-REBA MCENTIRE CENTER FOR REHABILITATION           </t>
  </si>
  <si>
    <t>121829905</t>
  </si>
  <si>
    <t>1598764359</t>
  </si>
  <si>
    <t xml:space="preserve">WEST OAK HOSPITAL INC-TEXAS WEST OAKS HOSPITAL                          </t>
  </si>
  <si>
    <t>344854001</t>
  </si>
  <si>
    <t>1215354899</t>
  </si>
  <si>
    <t xml:space="preserve">WESTPARK SPRINGS LLC-                                                  </t>
  </si>
  <si>
    <t xml:space="preserve">SHERMAN GRAYSON HOSPITAL LLC-SHERMAN GRAYSON HEALTH SYSTEM                     </t>
  </si>
  <si>
    <t>283280001</t>
  </si>
  <si>
    <t>1871898478</t>
  </si>
  <si>
    <t xml:space="preserve">MAYHILL BEHAVIORAL HEALTH LLC-                                                  </t>
  </si>
  <si>
    <t>292096901</t>
  </si>
  <si>
    <t>1154618742</t>
  </si>
  <si>
    <t xml:space="preserve">VHS HARLINGEN HOSPITAL COMPANY LLC-                                                  </t>
  </si>
  <si>
    <t>308032701</t>
  </si>
  <si>
    <t>1386902138</t>
  </si>
  <si>
    <t xml:space="preserve">PRIME HEALTHCARE SERVICES PAMPA LLC-PAMPA REGIONAL MEDICAL CENTER                     </t>
  </si>
  <si>
    <t xml:space="preserve">COVENANT REHABILITATION HOSPITAL OF LUBBOCK LLC-TRUSTPOINT REHABILITATION HOSPITAL OF LUBBOCK     </t>
  </si>
  <si>
    <t>377705401</t>
  </si>
  <si>
    <t xml:space="preserve">NORTH HOUSTON TRMC LLC-TOMBALL REGIONAL MEDICAL CENTER                   </t>
  </si>
  <si>
    <t>395486901</t>
  </si>
  <si>
    <t>1346729159</t>
  </si>
  <si>
    <t>BAYLOR SCOTT &amp; WHITE MEDICAL CENTERS - CAPITOL ARE-BAYLOR SCOTT &amp; WHITE MEDICAL CENTER - PFLUGERVILLE</t>
  </si>
  <si>
    <t>391576104</t>
  </si>
  <si>
    <t>1114435260</t>
  </si>
  <si>
    <t xml:space="preserve">CROCKETT MEDICAL CENTER LLC-CROCKETT MEDICAL CENTER                           </t>
  </si>
  <si>
    <t>133252009</t>
  </si>
  <si>
    <t>1992285282</t>
  </si>
  <si>
    <t>388635001</t>
  </si>
  <si>
    <t>1013085083</t>
  </si>
  <si>
    <t xml:space="preserve">SCOTT &amp; WHITE CONTINUING CARE HOSPITAL-BAYLOR SCOTT &amp; WHITE CONTINUING CARE HOSPITAL     </t>
  </si>
  <si>
    <t>391264401</t>
  </si>
  <si>
    <t>1740791748</t>
  </si>
  <si>
    <t xml:space="preserve">WOODLAND SPINGS LLC-WOODLAND SPRINGS                                  </t>
  </si>
  <si>
    <t>169553801</t>
  </si>
  <si>
    <t>020943901</t>
  </si>
  <si>
    <t>094113001</t>
  </si>
  <si>
    <t>094118902</t>
  </si>
  <si>
    <t>121775403</t>
  </si>
  <si>
    <t>121789503</t>
  </si>
  <si>
    <t>121816602</t>
  </si>
  <si>
    <t>127295703</t>
  </si>
  <si>
    <t>130601104</t>
  </si>
  <si>
    <t>133245406</t>
  </si>
  <si>
    <t>136326908</t>
  </si>
  <si>
    <t>137226005</t>
  </si>
  <si>
    <t>137245009</t>
  </si>
  <si>
    <t>137962006</t>
  </si>
  <si>
    <t>194997601</t>
  </si>
  <si>
    <t>220351501</t>
  </si>
  <si>
    <t>358006001</t>
  </si>
  <si>
    <t>Y</t>
  </si>
  <si>
    <t>NSGO</t>
  </si>
  <si>
    <t>YOAKUM COMMUNITY HOSPITAL</t>
  </si>
  <si>
    <t>451346</t>
  </si>
  <si>
    <t>N</t>
  </si>
  <si>
    <t>Private</t>
  </si>
  <si>
    <t>450484</t>
  </si>
  <si>
    <t>451328</t>
  </si>
  <si>
    <t>451314</t>
  </si>
  <si>
    <t>450108</t>
  </si>
  <si>
    <t>450584</t>
  </si>
  <si>
    <t>450203</t>
  </si>
  <si>
    <t>450347</t>
  </si>
  <si>
    <t>451337</t>
  </si>
  <si>
    <t>450831</t>
  </si>
  <si>
    <t>450058</t>
  </si>
  <si>
    <t>450033</t>
  </si>
  <si>
    <t>450028</t>
  </si>
  <si>
    <t>450154</t>
  </si>
  <si>
    <t>198248001</t>
  </si>
  <si>
    <t>670046</t>
  </si>
  <si>
    <t>1568656502</t>
  </si>
  <si>
    <t>450872</t>
  </si>
  <si>
    <t>SGO</t>
  </si>
  <si>
    <t>450044</t>
  </si>
  <si>
    <t>094092602</t>
  </si>
  <si>
    <t>450018</t>
  </si>
  <si>
    <t>1548226988</t>
  </si>
  <si>
    <t>127278304</t>
  </si>
  <si>
    <t>450690</t>
  </si>
  <si>
    <t>1417941295</t>
  </si>
  <si>
    <t>UNIVERSITY MEDICAL CENTER</t>
  </si>
  <si>
    <t>450686</t>
  </si>
  <si>
    <t>450010</t>
  </si>
  <si>
    <t>450324</t>
  </si>
  <si>
    <t>1851390967</t>
  </si>
  <si>
    <t>450083</t>
  </si>
  <si>
    <t>TYLER COUNTY HOSPITAL</t>
  </si>
  <si>
    <t>450460</t>
  </si>
  <si>
    <t>452075</t>
  </si>
  <si>
    <t>450730</t>
  </si>
  <si>
    <t>450774</t>
  </si>
  <si>
    <t>450080</t>
  </si>
  <si>
    <t>112672402</t>
  </si>
  <si>
    <t>450076</t>
  </si>
  <si>
    <t>1174582050</t>
  </si>
  <si>
    <t>THE METHODIST HOSPITAL</t>
  </si>
  <si>
    <t>450358</t>
  </si>
  <si>
    <t>450518</t>
  </si>
  <si>
    <t>450864</t>
  </si>
  <si>
    <t>453314</t>
  </si>
  <si>
    <t>670060</t>
  </si>
  <si>
    <t>450462</t>
  </si>
  <si>
    <t>670025</t>
  </si>
  <si>
    <t>450771</t>
  </si>
  <si>
    <t>450292</t>
  </si>
  <si>
    <t>450743</t>
  </si>
  <si>
    <t>450840</t>
  </si>
  <si>
    <t>450677</t>
  </si>
  <si>
    <t>450351</t>
  </si>
  <si>
    <t>450779</t>
  </si>
  <si>
    <t>450639</t>
  </si>
  <si>
    <t>1104845015</t>
  </si>
  <si>
    <t>450135</t>
  </si>
  <si>
    <t>450148</t>
  </si>
  <si>
    <t>450419</t>
  </si>
  <si>
    <t>670085</t>
  </si>
  <si>
    <t>450064</t>
  </si>
  <si>
    <t>TEXAS GENERAL HOSPITAL - VZRMC LP</t>
  </si>
  <si>
    <t>371495801</t>
  </si>
  <si>
    <t>670117</t>
  </si>
  <si>
    <t>1720474919</t>
  </si>
  <si>
    <t>TEXAS CHILDRENS HOSPITAL</t>
  </si>
  <si>
    <t>453304</t>
  </si>
  <si>
    <t>450399</t>
  </si>
  <si>
    <t>670120</t>
  </si>
  <si>
    <t>670047</t>
  </si>
  <si>
    <t>450002</t>
  </si>
  <si>
    <t>1700801909</t>
  </si>
  <si>
    <t>450885</t>
  </si>
  <si>
    <t>450039</t>
  </si>
  <si>
    <t>SWISHER MEMORIAL HEALTHCARE SYSTEM</t>
  </si>
  <si>
    <t>451349</t>
  </si>
  <si>
    <t>SWEENY COMMUNITY HOSPITAL</t>
  </si>
  <si>
    <t>451311</t>
  </si>
  <si>
    <t>451318</t>
  </si>
  <si>
    <t>STEPHENS MEMORIAL HOSPITAL</t>
  </si>
  <si>
    <t>337991901</t>
  </si>
  <si>
    <t>450498</t>
  </si>
  <si>
    <t>1285065623</t>
  </si>
  <si>
    <t>STARR COUNTY MEMORIAL HOSPITAL</t>
  </si>
  <si>
    <t>450654</t>
  </si>
  <si>
    <t>670053</t>
  </si>
  <si>
    <t>670004</t>
  </si>
  <si>
    <t>670031</t>
  </si>
  <si>
    <t>670059</t>
  </si>
  <si>
    <t>ST LUKES HOSPITAL AT THE VINTAGE</t>
  </si>
  <si>
    <t>339153401</t>
  </si>
  <si>
    <t>670075</t>
  </si>
  <si>
    <t>1710314141</t>
  </si>
  <si>
    <t>450862</t>
  </si>
  <si>
    <t>450573</t>
  </si>
  <si>
    <t>450809</t>
  </si>
  <si>
    <t>450713</t>
  </si>
  <si>
    <t>450718</t>
  </si>
  <si>
    <t>450431</t>
  </si>
  <si>
    <t>450697</t>
  </si>
  <si>
    <t>450888</t>
  </si>
  <si>
    <t>SOUTH TEXAS HEALTH SYSTEM</t>
  </si>
  <si>
    <t>450119</t>
  </si>
  <si>
    <t>1770573586</t>
  </si>
  <si>
    <t>450451</t>
  </si>
  <si>
    <t>181706601</t>
  </si>
  <si>
    <t>450035</t>
  </si>
  <si>
    <t>1154361475</t>
  </si>
  <si>
    <t>450668</t>
  </si>
  <si>
    <t>1215969787</t>
  </si>
  <si>
    <t>450007</t>
  </si>
  <si>
    <t>453311</t>
  </si>
  <si>
    <t>453312</t>
  </si>
  <si>
    <t>450469</t>
  </si>
  <si>
    <t>1013957836</t>
  </si>
  <si>
    <t>SHANNON MEDICAL CENTER</t>
  </si>
  <si>
    <t>450571</t>
  </si>
  <si>
    <t>1992707228</t>
  </si>
  <si>
    <t>SHAMROCK GENERAL HOSPITAL</t>
  </si>
  <si>
    <t>451340</t>
  </si>
  <si>
    <t>453310</t>
  </si>
  <si>
    <t>286326801</t>
  </si>
  <si>
    <t>450143</t>
  </si>
  <si>
    <t>1154612638</t>
  </si>
  <si>
    <t>670056</t>
  </si>
  <si>
    <t>670041</t>
  </si>
  <si>
    <t>450867</t>
  </si>
  <si>
    <t>450865</t>
  </si>
  <si>
    <t>450124</t>
  </si>
  <si>
    <t>450056</t>
  </si>
  <si>
    <t>451371</t>
  </si>
  <si>
    <t>451365</t>
  </si>
  <si>
    <t>451358</t>
  </si>
  <si>
    <t>451384</t>
  </si>
  <si>
    <t>SCOTT AND WHITE MEMORIAL HOSPITAL</t>
  </si>
  <si>
    <t>450054</t>
  </si>
  <si>
    <t>SCOTT AND WHITE HOSPITAL TAYLOR</t>
  </si>
  <si>
    <t>451374</t>
  </si>
  <si>
    <t>670034</t>
  </si>
  <si>
    <t>670088</t>
  </si>
  <si>
    <t>450219</t>
  </si>
  <si>
    <t>670108</t>
  </si>
  <si>
    <t>450187</t>
  </si>
  <si>
    <t>SCENIC MOUNTAIN MEDICAL CENTER</t>
  </si>
  <si>
    <t>450653</t>
  </si>
  <si>
    <t>SAN JACINTO METHODIST HOSPITAL</t>
  </si>
  <si>
    <t>450424</t>
  </si>
  <si>
    <t>450011</t>
  </si>
  <si>
    <t>ROLLING PLAINS MEMORIAL HOSPITAL</t>
  </si>
  <si>
    <t>450055</t>
  </si>
  <si>
    <t>670044</t>
  </si>
  <si>
    <t>183086102</t>
  </si>
  <si>
    <t>451357</t>
  </si>
  <si>
    <t>1306933692</t>
  </si>
  <si>
    <t>670098</t>
  </si>
  <si>
    <t>451317</t>
  </si>
  <si>
    <t>451377</t>
  </si>
  <si>
    <t>370663201</t>
  </si>
  <si>
    <t>670119</t>
  </si>
  <si>
    <t>1467836841</t>
  </si>
  <si>
    <t>450042</t>
  </si>
  <si>
    <t>450099</t>
  </si>
  <si>
    <t>450688</t>
  </si>
  <si>
    <t>450833</t>
  </si>
  <si>
    <t>451338</t>
  </si>
  <si>
    <t>451372</t>
  </si>
  <si>
    <t>451355</t>
  </si>
  <si>
    <t>451361</t>
  </si>
  <si>
    <t>451304</t>
  </si>
  <si>
    <t>451347</t>
  </si>
  <si>
    <t>453035</t>
  </si>
  <si>
    <t>452062</t>
  </si>
  <si>
    <t>450678</t>
  </si>
  <si>
    <t>450875</t>
  </si>
  <si>
    <t>450891</t>
  </si>
  <si>
    <t>PECOS COUNTY MEMORIAL HOSPITAL</t>
  </si>
  <si>
    <t>451389</t>
  </si>
  <si>
    <t>PARMER COUNTY COMMUNITY HOSPITAL</t>
  </si>
  <si>
    <t>451300</t>
  </si>
  <si>
    <t>PARKVIEW REGIONAL HOSPITAL</t>
  </si>
  <si>
    <t>450400</t>
  </si>
  <si>
    <t>450015</t>
  </si>
  <si>
    <t>1932123247</t>
  </si>
  <si>
    <t>PALO PINTO GENERAL HOSPITAL</t>
  </si>
  <si>
    <t>450565</t>
  </si>
  <si>
    <t>450747</t>
  </si>
  <si>
    <t>1164510673</t>
  </si>
  <si>
    <t>PALACIOS COMMUNITY MEDICAL CENTER</t>
  </si>
  <si>
    <t>451332</t>
  </si>
  <si>
    <t>450804</t>
  </si>
  <si>
    <t>450661</t>
  </si>
  <si>
    <t>OCHILTREE GENERAL HOSPITAL</t>
  </si>
  <si>
    <t>451359</t>
  </si>
  <si>
    <t>453308</t>
  </si>
  <si>
    <t>450330</t>
  </si>
  <si>
    <t>450209</t>
  </si>
  <si>
    <t>1467442418</t>
  </si>
  <si>
    <t>670103</t>
  </si>
  <si>
    <t>451315</t>
  </si>
  <si>
    <t>450670</t>
  </si>
  <si>
    <t>1750819025</t>
  </si>
  <si>
    <t>450641</t>
  </si>
  <si>
    <t>297342201</t>
  </si>
  <si>
    <t>450130</t>
  </si>
  <si>
    <t>1801168190</t>
  </si>
  <si>
    <t>450192</t>
  </si>
  <si>
    <t>NAVARRO REGIONAL HOSPITAL</t>
  </si>
  <si>
    <t>450447</t>
  </si>
  <si>
    <t>NACOGDOCHES MEDICAL CENTER</t>
  </si>
  <si>
    <t>450656</t>
  </si>
  <si>
    <t>450508</t>
  </si>
  <si>
    <t>451335</t>
  </si>
  <si>
    <t>450422</t>
  </si>
  <si>
    <t>451381</t>
  </si>
  <si>
    <t>450102</t>
  </si>
  <si>
    <t>451319</t>
  </si>
  <si>
    <t>451386</t>
  </si>
  <si>
    <t>451342</t>
  </si>
  <si>
    <t>450176</t>
  </si>
  <si>
    <t>450133</t>
  </si>
  <si>
    <t>379968601</t>
  </si>
  <si>
    <t>670095</t>
  </si>
  <si>
    <t>1376073114</t>
  </si>
  <si>
    <t>451323</t>
  </si>
  <si>
    <t>450152</t>
  </si>
  <si>
    <t>450379</t>
  </si>
  <si>
    <t>450844</t>
  </si>
  <si>
    <t>METHODIST SUGAR LAND HOSPITAL</t>
  </si>
  <si>
    <t>450820</t>
  </si>
  <si>
    <t>450537</t>
  </si>
  <si>
    <t>450051</t>
  </si>
  <si>
    <t>450539</t>
  </si>
  <si>
    <t>670023</t>
  </si>
  <si>
    <t>450723</t>
  </si>
  <si>
    <t>450755</t>
  </si>
  <si>
    <t>METHODIST HOSPITAL</t>
  </si>
  <si>
    <t>450388</t>
  </si>
  <si>
    <t>450165</t>
  </si>
  <si>
    <t>670055</t>
  </si>
  <si>
    <t>450780</t>
  </si>
  <si>
    <t>670122</t>
  </si>
  <si>
    <t>670077</t>
  </si>
  <si>
    <t>451360</t>
  </si>
  <si>
    <t>450211</t>
  </si>
  <si>
    <t>MEMORIAL MEDICAL CENTER</t>
  </si>
  <si>
    <t>451356</t>
  </si>
  <si>
    <t>450395</t>
  </si>
  <si>
    <t>670005</t>
  </si>
  <si>
    <t>450684</t>
  </si>
  <si>
    <t>450847</t>
  </si>
  <si>
    <t>450848</t>
  </si>
  <si>
    <t>450610</t>
  </si>
  <si>
    <t>337433201</t>
  </si>
  <si>
    <t>453025</t>
  </si>
  <si>
    <t>1710985098</t>
  </si>
  <si>
    <t>450184</t>
  </si>
  <si>
    <t>451330</t>
  </si>
  <si>
    <t>450669</t>
  </si>
  <si>
    <t>451309</t>
  </si>
  <si>
    <t>670010</t>
  </si>
  <si>
    <t>450465</t>
  </si>
  <si>
    <t>451333</t>
  </si>
  <si>
    <t>451316</t>
  </si>
  <si>
    <t>LYNN COUNTY HOSPITAL</t>
  </si>
  <si>
    <t>451351</t>
  </si>
  <si>
    <t>450162</t>
  </si>
  <si>
    <t>450702</t>
  </si>
  <si>
    <t>LITTLE RIVER HEALTHCARE CAMERON HOSPITAL</t>
  </si>
  <si>
    <t>342027501</t>
  </si>
  <si>
    <t>670094</t>
  </si>
  <si>
    <t>1619303641</t>
  </si>
  <si>
    <t>LIMESTONE MEDICAL CENTER</t>
  </si>
  <si>
    <t>451303</t>
  </si>
  <si>
    <t>451324</t>
  </si>
  <si>
    <t>451375</t>
  </si>
  <si>
    <t>451376</t>
  </si>
  <si>
    <t>450643</t>
  </si>
  <si>
    <t>LAREDO MEDICAL CENTER</t>
  </si>
  <si>
    <t>450029</t>
  </si>
  <si>
    <t>670090</t>
  </si>
  <si>
    <t>LAMB HEALTHCARE CENTER</t>
  </si>
  <si>
    <t>450698</t>
  </si>
  <si>
    <t>450742</t>
  </si>
  <si>
    <t>LAKE GRANBURY MEDICAL CENTER</t>
  </si>
  <si>
    <t>450596</t>
  </si>
  <si>
    <t>KNOX COUNTY HOSPITAL</t>
  </si>
  <si>
    <t>450746</t>
  </si>
  <si>
    <t>KNAPP MEDICAL CENTER</t>
  </si>
  <si>
    <t>450128</t>
  </si>
  <si>
    <t>450775</t>
  </si>
  <si>
    <t>450827</t>
  </si>
  <si>
    <t>451364</t>
  </si>
  <si>
    <t>450194</t>
  </si>
  <si>
    <t>451363</t>
  </si>
  <si>
    <t>450241</t>
  </si>
  <si>
    <t>450352</t>
  </si>
  <si>
    <t>450659</t>
  </si>
  <si>
    <t>450638</t>
  </si>
  <si>
    <t>450709</t>
  </si>
  <si>
    <t>452118</t>
  </si>
  <si>
    <t>HILLCREST BAPTIST MEDICAL CENTER</t>
  </si>
  <si>
    <t>450101</t>
  </si>
  <si>
    <t>HILL COUNTRY MEMORIAL HOSPITAL</t>
  </si>
  <si>
    <t>450604</t>
  </si>
  <si>
    <t>670080</t>
  </si>
  <si>
    <t>450068</t>
  </si>
  <si>
    <t>670076</t>
  </si>
  <si>
    <t>HENDRICK MEDICAL CENTER</t>
  </si>
  <si>
    <t>450229</t>
  </si>
  <si>
    <t>450475</t>
  </si>
  <si>
    <t>HEMPHILL COUNTY HOSPITAL</t>
  </si>
  <si>
    <t>450578</t>
  </si>
  <si>
    <t>HEART OF TEXAS HEALTHCARE SYSTEM</t>
  </si>
  <si>
    <t>451348</t>
  </si>
  <si>
    <t>453309</t>
  </si>
  <si>
    <t>670124</t>
  </si>
  <si>
    <t>450032</t>
  </si>
  <si>
    <t>450289</t>
  </si>
  <si>
    <t>450855</t>
  </si>
  <si>
    <t>451352</t>
  </si>
  <si>
    <t>094131202</t>
  </si>
  <si>
    <t>450243</t>
  </si>
  <si>
    <t>1396739710</t>
  </si>
  <si>
    <t>451354</t>
  </si>
  <si>
    <t>HAMILTON GENERAL HOSPITAL</t>
  </si>
  <si>
    <t>451392</t>
  </si>
  <si>
    <t>450104</t>
  </si>
  <si>
    <t>451322</t>
  </si>
  <si>
    <t>450085</t>
  </si>
  <si>
    <t>451369</t>
  </si>
  <si>
    <t>451385</t>
  </si>
  <si>
    <t>GONZALES HEALTHCARE SYSTEMS</t>
  </si>
  <si>
    <t>450235</t>
  </si>
  <si>
    <t>450090</t>
  </si>
  <si>
    <t>450853</t>
  </si>
  <si>
    <t>451391</t>
  </si>
  <si>
    <t>450092</t>
  </si>
  <si>
    <t>670068</t>
  </si>
  <si>
    <t>670118</t>
  </si>
  <si>
    <t>FIRST TEXAS HOSPITAL CARROLLTON LLC</t>
  </si>
  <si>
    <t>354160901</t>
  </si>
  <si>
    <t>670110</t>
  </si>
  <si>
    <t>1336533595</t>
  </si>
  <si>
    <t>451370</t>
  </si>
  <si>
    <t>FALLS COMMUNITY HOSPITAL AND CLINIC</t>
  </si>
  <si>
    <t>450348</t>
  </si>
  <si>
    <t>450196</t>
  </si>
  <si>
    <t>670078</t>
  </si>
  <si>
    <t>670115</t>
  </si>
  <si>
    <t>451343</t>
  </si>
  <si>
    <t>148322401</t>
  </si>
  <si>
    <t>450845</t>
  </si>
  <si>
    <t>1366427130</t>
  </si>
  <si>
    <t>450107</t>
  </si>
  <si>
    <t>450024</t>
  </si>
  <si>
    <t>EL PASO CHILDRENS HOSPITAL</t>
  </si>
  <si>
    <t>453313</t>
  </si>
  <si>
    <t>EL CAMPO MEMORIAL HOSPITAL</t>
  </si>
  <si>
    <t>450694</t>
  </si>
  <si>
    <t>450132</t>
  </si>
  <si>
    <t>670107</t>
  </si>
  <si>
    <t>450411</t>
  </si>
  <si>
    <t>451380</t>
  </si>
  <si>
    <t>451367</t>
  </si>
  <si>
    <t>450658</t>
  </si>
  <si>
    <t>450210</t>
  </si>
  <si>
    <t>450877</t>
  </si>
  <si>
    <t>DRISCOLL CHILDRENS HOSPITAL</t>
  </si>
  <si>
    <t>453301</t>
  </si>
  <si>
    <t>450803</t>
  </si>
  <si>
    <t>DIMMIT REGIONAL HOSPITAL</t>
  </si>
  <si>
    <t>450620</t>
  </si>
  <si>
    <t>450147</t>
  </si>
  <si>
    <t>1851343909</t>
  </si>
  <si>
    <t>670116</t>
  </si>
  <si>
    <t>450271</t>
  </si>
  <si>
    <t>450155</t>
  </si>
  <si>
    <t>450869</t>
  </si>
  <si>
    <t>450489</t>
  </si>
  <si>
    <t>378029801</t>
  </si>
  <si>
    <t>450716</t>
  </si>
  <si>
    <t>1164952685</t>
  </si>
  <si>
    <t>CUERO COMMUNITY HOSPITAL</t>
  </si>
  <si>
    <t>450597</t>
  </si>
  <si>
    <t>CROSBYTON CLINIC HOSPITAL</t>
  </si>
  <si>
    <t>451345</t>
  </si>
  <si>
    <t>CRANE COUNTY HOSPITAL DISTRICT</t>
  </si>
  <si>
    <t>451353</t>
  </si>
  <si>
    <t>670062</t>
  </si>
  <si>
    <t>1518348747</t>
  </si>
  <si>
    <t>453306</t>
  </si>
  <si>
    <t>COVENANT HEALTH SYSTEM</t>
  </si>
  <si>
    <t>450040</t>
  </si>
  <si>
    <t>451308</t>
  </si>
  <si>
    <t>451373</t>
  </si>
  <si>
    <t>451379</t>
  </si>
  <si>
    <t>CORNERSTONE REGIONAL HOSPITAL</t>
  </si>
  <si>
    <t>450825</t>
  </si>
  <si>
    <t>COON MEMORIAL HOSPITAL</t>
  </si>
  <si>
    <t>451331</t>
  </si>
  <si>
    <t>453300</t>
  </si>
  <si>
    <t>CONCHO COUNTY HOSPITAL</t>
  </si>
  <si>
    <t>451325</t>
  </si>
  <si>
    <t>450072</t>
  </si>
  <si>
    <t>281406304</t>
  </si>
  <si>
    <t>451382</t>
  </si>
  <si>
    <t>1346544616</t>
  </si>
  <si>
    <t>COLUMBUS COMMUNITY HOSPITAL</t>
  </si>
  <si>
    <t>450370</t>
  </si>
  <si>
    <t>450662</t>
  </si>
  <si>
    <t>450711</t>
  </si>
  <si>
    <t>450672</t>
  </si>
  <si>
    <t>450087</t>
  </si>
  <si>
    <t>450651</t>
  </si>
  <si>
    <t>450403</t>
  </si>
  <si>
    <t>450822</t>
  </si>
  <si>
    <t>450634</t>
  </si>
  <si>
    <t>450675</t>
  </si>
  <si>
    <t>450647</t>
  </si>
  <si>
    <t>COLLEGE STATION MEDICAL CENTER</t>
  </si>
  <si>
    <t>020860501</t>
  </si>
  <si>
    <t>450299</t>
  </si>
  <si>
    <t>1467403477</t>
  </si>
  <si>
    <t>CLAY COUNTY MEMORIAL HOSPITAL</t>
  </si>
  <si>
    <t>451362</t>
  </si>
  <si>
    <t>450023</t>
  </si>
  <si>
    <t>450163</t>
  </si>
  <si>
    <t>450046</t>
  </si>
  <si>
    <t>1689641680</t>
  </si>
  <si>
    <t>450828</t>
  </si>
  <si>
    <t>450082</t>
  </si>
  <si>
    <t>450237</t>
  </si>
  <si>
    <t>453315</t>
  </si>
  <si>
    <t>450236</t>
  </si>
  <si>
    <t>450034</t>
  </si>
  <si>
    <t>450801</t>
  </si>
  <si>
    <t>450369</t>
  </si>
  <si>
    <t>CHILDRENS MEDICAL CENTER OF DALLAS</t>
  </si>
  <si>
    <t>453316</t>
  </si>
  <si>
    <t>453302</t>
  </si>
  <si>
    <t>450193</t>
  </si>
  <si>
    <t>450674</t>
  </si>
  <si>
    <t>450644</t>
  </si>
  <si>
    <t>670106</t>
  </si>
  <si>
    <t>450222</t>
  </si>
  <si>
    <t>450617</t>
  </si>
  <si>
    <t>450097</t>
  </si>
  <si>
    <t>CEDAR PARK REGIONAL MEDICAL CENTER</t>
  </si>
  <si>
    <t>670043</t>
  </si>
  <si>
    <t>670061</t>
  </si>
  <si>
    <t>451350</t>
  </si>
  <si>
    <t>451312</t>
  </si>
  <si>
    <t>451305</t>
  </si>
  <si>
    <t>BROWNWOOD REGIONAL MEDICAL CENTER</t>
  </si>
  <si>
    <t>450587</t>
  </si>
  <si>
    <t>450200</t>
  </si>
  <si>
    <t>451378</t>
  </si>
  <si>
    <t>450213</t>
  </si>
  <si>
    <t>450253</t>
  </si>
  <si>
    <t>BAYSIDE COMMUNITY HOSPITAL</t>
  </si>
  <si>
    <t>451320</t>
  </si>
  <si>
    <t>450021</t>
  </si>
  <si>
    <t>450890</t>
  </si>
  <si>
    <t>670082</t>
  </si>
  <si>
    <t>BAYLOR MEDICAL CENTER AT WAXAHACHIE</t>
  </si>
  <si>
    <t>450372</t>
  </si>
  <si>
    <t>450079</t>
  </si>
  <si>
    <t>450563</t>
  </si>
  <si>
    <t>450851</t>
  </si>
  <si>
    <t>BAYLOR COUNTY HOSPITAL DISTRICT</t>
  </si>
  <si>
    <t>450586</t>
  </si>
  <si>
    <t>450137</t>
  </si>
  <si>
    <t>450788</t>
  </si>
  <si>
    <t>450231</t>
  </si>
  <si>
    <t>450346</t>
  </si>
  <si>
    <t>BALLINGER MEMORIAL HOSPITAL</t>
  </si>
  <si>
    <t>451310</t>
  </si>
  <si>
    <t>450808</t>
  </si>
  <si>
    <t>450389</t>
  </si>
  <si>
    <t>450078</t>
  </si>
  <si>
    <t>450144</t>
  </si>
  <si>
    <t>670071</t>
  </si>
  <si>
    <t>450272</t>
  </si>
  <si>
    <t>1821009242</t>
  </si>
  <si>
    <t>AD HOSPITAL EAST LLC</t>
  </si>
  <si>
    <t>670102</t>
  </si>
  <si>
    <t>450558</t>
  </si>
  <si>
    <t>Specify if CAH - Y/N</t>
  </si>
  <si>
    <t>Ownership Category Type (Private, NSGO, SGO)</t>
  </si>
  <si>
    <t>State Provided</t>
  </si>
  <si>
    <t>UPL Gap</t>
  </si>
  <si>
    <t>BAYLOR EMERGENCY MEDICAL CENTER</t>
  </si>
  <si>
    <t>BAYLOR MEDICAL CENTER AT CARROLLTON</t>
  </si>
  <si>
    <t>BAYLOR MEDICAL CENTER AT UPTOWN</t>
  </si>
  <si>
    <t>1144566316</t>
  </si>
  <si>
    <t>670087</t>
  </si>
  <si>
    <t>325449201</t>
  </si>
  <si>
    <t>BAYSHORE MEDICAL CENTER</t>
  </si>
  <si>
    <t>BELLVILLE GENERAL HOSPITAL</t>
  </si>
  <si>
    <t>BROWNFIELD REGIONAL MEDICAL CENTER</t>
  </si>
  <si>
    <t>BURLESON ST. JOSEPH HEALTH CENTER</t>
  </si>
  <si>
    <t>CENTRAL TEXAS MEDICAL CENTER</t>
  </si>
  <si>
    <t>CHRISTUS SPOHN HOSPITAL BEEVILLE</t>
  </si>
  <si>
    <t>CLEVELAND EMERGENCY HOSPITAL</t>
  </si>
  <si>
    <t>451366</t>
  </si>
  <si>
    <t>COCHRAN MEMORIAL HOSPITAL</t>
  </si>
  <si>
    <t>COLEMAN COUNTY MEDICAL CENTER</t>
  </si>
  <si>
    <t>COLLINGSWORTH GENERAL HOSPITAL</t>
  </si>
  <si>
    <t>CONNALLY MEMORIAL MEDICAL CENTER</t>
  </si>
  <si>
    <t>CONROE REGIONAL MEDICAL CENTER</t>
  </si>
  <si>
    <t>COOK CHILDRENS MEDICAL CENTER</t>
  </si>
  <si>
    <t>CORPUS CHRISTI MEDICAL CENTER</t>
  </si>
  <si>
    <t>COVENANT CHILDRENS HOSPITAL</t>
  </si>
  <si>
    <t>COVENANT HOSPITAL LEVELLAND</t>
  </si>
  <si>
    <t>451393</t>
  </si>
  <si>
    <t>CROCKETT MEDICAL CENTER</t>
  </si>
  <si>
    <t>CULBERSON HOSPITAL</t>
  </si>
  <si>
    <t>CYPRESS FAIRBANKS MEDICAL CENTER</t>
  </si>
  <si>
    <t>DALLAS MEDICAL CENTER</t>
  </si>
  <si>
    <t>DALLAS REGIONAL MEDICAL CENTER</t>
  </si>
  <si>
    <t>EASTLAND MEMORIAL HOSPITAL</t>
  </si>
  <si>
    <t>EL PASO SPECIALTY HOSPITAL</t>
  </si>
  <si>
    <t>ELECTRA MEMORIAL HOSPITAL</t>
  </si>
  <si>
    <t>ENNIS REGIONAL MEDICAL CENTER</t>
  </si>
  <si>
    <t>FAITH COMMUNITY HOSPITAL</t>
  </si>
  <si>
    <t>451313</t>
  </si>
  <si>
    <t>FISHER COUNTY HOSPITAL DISTRICT</t>
  </si>
  <si>
    <t>GLEN ROSE MEDICAL CENTER</t>
  </si>
  <si>
    <t>GOLDEN PLAINS COMMUNITY HOSPITAL</t>
  </si>
  <si>
    <t>GRAHAM REGIONAL MEDICAL CENTER</t>
  </si>
  <si>
    <t>GRIMES ST. JOSEPH HEALTH CENTER</t>
  </si>
  <si>
    <t>GUADALUPE REGIONAL MEDICAL CENTER</t>
  </si>
  <si>
    <t>HAMLIN MEMORIAL HOSPITAL</t>
  </si>
  <si>
    <t>451344</t>
  </si>
  <si>
    <t>451341</t>
  </si>
  <si>
    <t>HASKELL MEMORIAL HOSPITAL</t>
  </si>
  <si>
    <t>HEALTHBRIDGE CHILDRENS HOSPITAL</t>
  </si>
  <si>
    <t>HILL REGIONAL HOSPITAL</t>
  </si>
  <si>
    <t>HUNT REGIONAL MEDICAL CENTER</t>
  </si>
  <si>
    <t>451307</t>
  </si>
  <si>
    <t>450874</t>
  </si>
  <si>
    <t>JACKSON COUNTY HOSPITAL</t>
  </si>
  <si>
    <t>451306</t>
  </si>
  <si>
    <t>KIMBLE HOSPITAL</t>
  </si>
  <si>
    <t>KINGWOOD MEDICAL CENTER</t>
  </si>
  <si>
    <t>LAVACA MEDICAL CENTER</t>
  </si>
  <si>
    <t>LLANO MEMORIAL HOSPITAL</t>
  </si>
  <si>
    <t>MARTIN COUNTY HOSPITAL</t>
  </si>
  <si>
    <t>MATAGORDA REGIONAL MEDICAL CENTER</t>
  </si>
  <si>
    <t>MEMORIAL HERMANN NORTHEAST</t>
  </si>
  <si>
    <t>METHODIST CHARLTON MEDICAL CENTER</t>
  </si>
  <si>
    <t>METHODIST DALLAS MEDICAL CENTER</t>
  </si>
  <si>
    <t>METHODIST HOSPITAL SOUTH</t>
  </si>
  <si>
    <t>METHODIST MANSFIELD MEDICAL CENTER</t>
  </si>
  <si>
    <t>670069</t>
  </si>
  <si>
    <t>METHODIST RICHARDSON MEDICAL CENTER</t>
  </si>
  <si>
    <t>METHODIST STONE OAK HOSPITAL</t>
  </si>
  <si>
    <t>MIDLAND MEMORIAL HOSPITAL</t>
  </si>
  <si>
    <t>MISSION REGIONAL MEDICAL CENTER</t>
  </si>
  <si>
    <t>MUENSTER MEMORIAL HOSPITAL</t>
  </si>
  <si>
    <t>670049</t>
  </si>
  <si>
    <t>451334</t>
  </si>
  <si>
    <t>NORTHWEST HILLS SURGICAL HOSPITAL</t>
  </si>
  <si>
    <t>NORTHWEST TEXAS HOSPITAL</t>
  </si>
  <si>
    <t>OAKBEND MEDICAL CENTER</t>
  </si>
  <si>
    <t>670109</t>
  </si>
  <si>
    <t>OTTO KAISER MEMORIAL HOSPITAL</t>
  </si>
  <si>
    <t>PALESTINE REGIONAL MEDICAL CENTER</t>
  </si>
  <si>
    <t>PAMPA REGIONAL MEDICAL CENTER</t>
  </si>
  <si>
    <t>PARIS REGIONAL MEDICAL CENTER</t>
  </si>
  <si>
    <t>PEARLAND MEDICAL CENTER</t>
  </si>
  <si>
    <t>PLAINS MEMORIAL HOSPITAL</t>
  </si>
  <si>
    <t>451329</t>
  </si>
  <si>
    <t>1881697316</t>
  </si>
  <si>
    <t>451301</t>
  </si>
  <si>
    <t>121806703</t>
  </si>
  <si>
    <t>REAGAN MEMORIAL HOSPITAL</t>
  </si>
  <si>
    <t>SETON MEDICAL CENTER HAYS</t>
  </si>
  <si>
    <t>SETON MEDICAL CENTER WILLIAMSON</t>
  </si>
  <si>
    <t>SETON SMITHVILLE REGIONAL HOSPITAL</t>
  </si>
  <si>
    <t>SHRINERS HOSPITAL FOR CHILDREN-</t>
  </si>
  <si>
    <t>SHRINERS HOSPITALS FOR CHILDREN - GALVESTON</t>
  </si>
  <si>
    <t>SOUTHWEST GENERAL HOSPITAL</t>
  </si>
  <si>
    <t>ST JOSEPH MEDICAL CENTER</t>
  </si>
  <si>
    <t>ST. JOSEPH REGIONAL HEALTH CENTER</t>
  </si>
  <si>
    <t>TEXAS SCOTTISH RITE HOSPITAL FOR CHILDREN</t>
  </si>
  <si>
    <t>670006</t>
  </si>
  <si>
    <t>450893</t>
  </si>
  <si>
    <t>451339</t>
  </si>
  <si>
    <t>450883</t>
  </si>
  <si>
    <t>UNIVERSITY MEDICAL CENTER OF EL PASO</t>
  </si>
  <si>
    <t>VAL VERDE REGIONAL MEDICAL CENTER</t>
  </si>
  <si>
    <t>VALLEY REGIONAL MEDICAL CENTER</t>
  </si>
  <si>
    <t>WADLEY REGIONAL MEDICAL CENTER</t>
  </si>
  <si>
    <t>WARD MEMORIAL HOSPITAL</t>
  </si>
  <si>
    <t>452094</t>
  </si>
  <si>
    <t>WILBARGER GENERAL HOSPITAL</t>
  </si>
  <si>
    <t>YOAKUM COUNTY HOSPITAL</t>
  </si>
  <si>
    <t>338014903</t>
  </si>
  <si>
    <t>1568885549</t>
  </si>
  <si>
    <t>Master NPI</t>
  </si>
  <si>
    <t>SAINT JOSEPH MEDICAL CENTER</t>
  </si>
  <si>
    <t>TIRR MEMORIAL HERMANN</t>
  </si>
  <si>
    <t>SAINT LUKE'S AT VINTAGE</t>
  </si>
  <si>
    <t>PROVIDENCE HOSPITAL OF NORTH HOUSTON</t>
  </si>
  <si>
    <t>COMANCHE COUNTY MEDICAL CENTER COMPANY-COMANCHE COUNTY MEDICAL CENTER</t>
  </si>
  <si>
    <t>REAGAN HOSPITAL DISTRICT-REAGAN MEMORIAL HOSPITAL</t>
  </si>
  <si>
    <t>SETON FAMILY OF HOSPITALS-SETON SMITHVILLE REGIONAL HOSPITAL</t>
  </si>
  <si>
    <t>ROCK PRAIRIE BEHAVIORAL HEALTH</t>
  </si>
  <si>
    <t>MEMORIAL HOSPITAL</t>
  </si>
  <si>
    <t>RANKIN COUNTY HOSPITAL DISTRICT</t>
  </si>
  <si>
    <t>1285191452</t>
  </si>
  <si>
    <t>021219301</t>
  </si>
  <si>
    <t>670128</t>
  </si>
  <si>
    <t>408600101</t>
  </si>
  <si>
    <t>412883701</t>
  </si>
  <si>
    <t>452105</t>
  </si>
  <si>
    <t>409332001</t>
  </si>
  <si>
    <t>451390</t>
  </si>
  <si>
    <t>121053605</t>
  </si>
  <si>
    <t>451395</t>
  </si>
  <si>
    <t>405102101</t>
  </si>
  <si>
    <t>451387</t>
  </si>
  <si>
    <t>021187201</t>
  </si>
  <si>
    <t>1578547667</t>
  </si>
  <si>
    <t>021194801</t>
  </si>
  <si>
    <t>1326052226</t>
  </si>
  <si>
    <t>021196301</t>
  </si>
  <si>
    <t>1245344472</t>
  </si>
  <si>
    <t>1821161167</t>
  </si>
  <si>
    <t>138706004</t>
  </si>
  <si>
    <t>1972511921</t>
  </si>
  <si>
    <t>112751605</t>
  </si>
  <si>
    <t>1720094550</t>
  </si>
  <si>
    <t>137919003</t>
  </si>
  <si>
    <t>1992713119</t>
  </si>
  <si>
    <t>109966502</t>
  </si>
  <si>
    <t>1366450538</t>
  </si>
  <si>
    <t>021187203</t>
  </si>
  <si>
    <t>WOMANS HOSPITAL OF TEXAS</t>
  </si>
  <si>
    <t>PARK PLAZA HOSPITAL</t>
  </si>
  <si>
    <t>METHODIST WEST HOUSTON HOSPITAL</t>
  </si>
  <si>
    <t>CITIZENS MEDICAL CENTER</t>
  </si>
  <si>
    <t>MEDICAL ARTS HOSPITAL</t>
  </si>
  <si>
    <t>MITCHELL COUNTY HOSPITAL</t>
  </si>
  <si>
    <t>ROCKDALE BLACKHAWK LLC - LITTLE RIVER HEALTHCARE</t>
  </si>
  <si>
    <t>DOCTORS HOSPITAL OF LAREDO</t>
  </si>
  <si>
    <t>ANSON GENERAL HOSPITAL</t>
  </si>
  <si>
    <t>USMD HOSPITAL AT FORT WORTH</t>
  </si>
  <si>
    <t>ROUND ROCK MEDICAL CENTER</t>
  </si>
  <si>
    <t>KELL WEST REGIONAL HOSPITAL</t>
  </si>
  <si>
    <t>NOCONA GENERAL HOSPITAL</t>
  </si>
  <si>
    <t>PETERSON REGIONAL MEDICAL CENTER</t>
  </si>
  <si>
    <t>1326015595</t>
  </si>
  <si>
    <t>112742503</t>
  </si>
  <si>
    <t>State-Specific Provider ID</t>
  </si>
  <si>
    <t>National Provider ID</t>
  </si>
  <si>
    <t>454029</t>
  </si>
  <si>
    <t>454133</t>
  </si>
  <si>
    <t>454110</t>
  </si>
  <si>
    <t>454107</t>
  </si>
  <si>
    <t>4533F2</t>
  </si>
  <si>
    <t>454108</t>
  </si>
  <si>
    <t>454126</t>
  </si>
  <si>
    <t>454138</t>
  </si>
  <si>
    <t>454129</t>
  </si>
  <si>
    <t>454094</t>
  </si>
  <si>
    <t>454134</t>
  </si>
  <si>
    <t>4533C0</t>
  </si>
  <si>
    <t>4533C5</t>
  </si>
  <si>
    <t>4533J3</t>
  </si>
  <si>
    <t>4533C2</t>
  </si>
  <si>
    <t>454100</t>
  </si>
  <si>
    <t>4533C3</t>
  </si>
  <si>
    <t>454065</t>
  </si>
  <si>
    <t>454114</t>
  </si>
  <si>
    <t>454069</t>
  </si>
  <si>
    <t>454135</t>
  </si>
  <si>
    <t>4533H7</t>
  </si>
  <si>
    <t>454124</t>
  </si>
  <si>
    <t>454012</t>
  </si>
  <si>
    <t>454122</t>
  </si>
  <si>
    <t>454018</t>
  </si>
  <si>
    <t>454064</t>
  </si>
  <si>
    <t>454127</t>
  </si>
  <si>
    <t>454132</t>
  </si>
  <si>
    <t>454103</t>
  </si>
  <si>
    <t>454125</t>
  </si>
  <si>
    <t>454141</t>
  </si>
  <si>
    <t>454139</t>
  </si>
  <si>
    <t>454060</t>
  </si>
  <si>
    <t>454121</t>
  </si>
  <si>
    <t>454104</t>
  </si>
  <si>
    <t>454076</t>
  </si>
  <si>
    <t>454026</t>
  </si>
  <si>
    <t>454131</t>
  </si>
  <si>
    <t>454144</t>
  </si>
  <si>
    <t>Medicare Certification Number</t>
  </si>
  <si>
    <t>Medicare UPL</t>
  </si>
  <si>
    <t>BAPTIST HEALTH SYSTEM</t>
  </si>
  <si>
    <t>CHILDRESS REGIONAL MEDICAL CENTER</t>
  </si>
  <si>
    <t>CORYELL MEMORIAL HOSPITAL</t>
  </si>
  <si>
    <t>FRIO REGIONAL HOSPITAL</t>
  </si>
  <si>
    <t>IRAAN GENERAL HOSPITAL DISTRICT</t>
  </si>
  <si>
    <t>MEDICAL CITY LEWISVILLE</t>
  </si>
  <si>
    <t>MULESHOE AREA MEDICAL CENTER</t>
  </si>
  <si>
    <t>NIX HEALTH CARE SYSTEM</t>
  </si>
  <si>
    <t>OLNEY HAMILTON HOSPITAL DISTRICT</t>
  </si>
  <si>
    <t>PERMIAN REGIONAL MEDICAL CENTER</t>
  </si>
  <si>
    <t>PROVIDENCE HEALTH CENTER</t>
  </si>
  <si>
    <t>RIO GRANDE REGIONAL HOSPITAL</t>
  </si>
  <si>
    <t>SCHLEICHER COUNTY MEDICAL CENTER</t>
  </si>
  <si>
    <t>STONEWALL MEMORIAL HOSPITAL</t>
  </si>
  <si>
    <t>TEXOMA MEDICAL CENTER</t>
  </si>
  <si>
    <t>UNIVERSITY HEALTH SYSTEM</t>
  </si>
  <si>
    <t>Medicaid Charges</t>
  </si>
  <si>
    <t>412747401</t>
  </si>
  <si>
    <t>Texas HHSC Rio Grande State Center</t>
  </si>
  <si>
    <t>Texas HHSC Waco Center for Youth</t>
  </si>
  <si>
    <t>2021 Master TPI</t>
  </si>
  <si>
    <t>Grand Total</t>
  </si>
  <si>
    <t>BAYLOR SCOTT &amp; WHITE MEDICAL CENTER - PFLUGERVILLE</t>
  </si>
  <si>
    <t>CITY HOSPITAL AT WHITE ROCK</t>
  </si>
  <si>
    <t>PARKVIEW HOSPITAL</t>
  </si>
  <si>
    <t>TOMBALL REGIONAL MEDICAL CENTER</t>
  </si>
  <si>
    <t>UT HEALTH EAST TEXAS CARTHAGE HOSPITAL</t>
  </si>
  <si>
    <t>ABILENE REG MED CTR</t>
  </si>
  <si>
    <t>ADVENTHEALTH CENTRAL TEXAS</t>
  </si>
  <si>
    <t>ADVENTHEALTH ROLLINS BROOK</t>
  </si>
  <si>
    <t>ALTUS BAYTOWN HOSPITAL</t>
  </si>
  <si>
    <t>ARLINGTON MEMORIAL HOSPITAL</t>
  </si>
  <si>
    <t>BAPTIST BEAUMONT HOSPITAL</t>
  </si>
  <si>
    <t>BAPTIST EMERGENCY HOSPITAL</t>
  </si>
  <si>
    <t>BAPTIST SAINT ANTHONYS HOSPITAL</t>
  </si>
  <si>
    <t>BAYLOR HEART AND VASCULAR</t>
  </si>
  <si>
    <t>BAYLOR MEDICAL CENTER AT FRISCO</t>
  </si>
  <si>
    <t>BAYLOR MEDICAL CENTER AT TROPHY CLUB</t>
  </si>
  <si>
    <t>BAYLOR MEDICAL CENTER-GRAPEVINE</t>
  </si>
  <si>
    <t>BAYLOR S &amp; W MEDICAL CENTER - IRVING</t>
  </si>
  <si>
    <t>BAYLOR S&amp;W ALL SAINTS MEDICAL CENTER</t>
  </si>
  <si>
    <t>BAYLOR S&amp;W MEDICAL CENTER - MCKINNEY</t>
  </si>
  <si>
    <t>BAYLOR S&amp;W MEDICAL CENTER - PLANO</t>
  </si>
  <si>
    <t>BAYLOR SCOTT &amp; WHITE -  LAKE POINTE</t>
  </si>
  <si>
    <t>BAYLOR SCOTT &amp; WHITE - MARBLE FALLS</t>
  </si>
  <si>
    <t>BAYLOR SCOTT &amp; WHITE CONTINUING CARE</t>
  </si>
  <si>
    <t>BAYLOR SCOTT &amp; WHITE-CENTENNIAL</t>
  </si>
  <si>
    <t>BAYLOR SCOTT AND WHITE MC AT SUNNYVA</t>
  </si>
  <si>
    <t>BAYLOR SURGICAL HOSPITAL LAS COLINAS</t>
  </si>
  <si>
    <t>BAYLOR UNIVERSITY MEDICAL CTR</t>
  </si>
  <si>
    <t>BEMC BURLESON</t>
  </si>
  <si>
    <t>BIG BEND REGIONAL MED CTR</t>
  </si>
  <si>
    <t>BRAZOSPORT REGIONAL HEALTH SYSTEM</t>
  </si>
  <si>
    <t>CHI ST LUKES HEALTH BAYLOR MED CTR</t>
  </si>
  <si>
    <t>CHI ST LUKES HEALTH MEM LIVINGSTON</t>
  </si>
  <si>
    <t>CHI ST LUKES HEALTH MEMORIAL LUFKIN</t>
  </si>
  <si>
    <t>CHILDRENS HOSPITAL OF SAN ANTONIO</t>
  </si>
  <si>
    <t>CHILDRENS MEDICAL CENTER OF PLANO</t>
  </si>
  <si>
    <t>CHRISTUS HOSPITAL</t>
  </si>
  <si>
    <t>CHRISTUS MF - SULPHUR SPRINGS</t>
  </si>
  <si>
    <t>CHRISTUS MFH - JACKSONVILLE</t>
  </si>
  <si>
    <t>CHRISTUS MFH WINNSBORO</t>
  </si>
  <si>
    <t>CHRISTUS MOTHER FRANCES HOSP-TYLER</t>
  </si>
  <si>
    <t>CHRISTUS SPOHN ALICE</t>
  </si>
  <si>
    <t>CHRISTUS SPOHN HOSP CORPUS CHRISTI</t>
  </si>
  <si>
    <t>CHRISTUS SPOHN KLEBERG MEMORIAL HOSP</t>
  </si>
  <si>
    <t>CHRISTUS ST MICHAEL</t>
  </si>
  <si>
    <t>CLEAR LAKE REG MED CTR</t>
  </si>
  <si>
    <t>COLLEGE STATION HOSPITAL</t>
  </si>
  <si>
    <t>COMANCHE COUNTY MEDICAL CENTER</t>
  </si>
  <si>
    <t>COVENANT HOSPITAL PLAINVIEW</t>
  </si>
  <si>
    <t>CRESCENT MEDICAL CENTER LANCASTER</t>
  </si>
  <si>
    <t>D.M. COGDELL MEMORIAL HOSPITAL</t>
  </si>
  <si>
    <t>DALLAS CO. HOSP. DIST.</t>
  </si>
  <si>
    <t>DCHSA-D.B.A.-SETON MEDICAL CTR</t>
  </si>
  <si>
    <t>DCHSA-D.B.A.-SETON NORTHWEST</t>
  </si>
  <si>
    <t>DCHSA-D.B.A.-SETON SOUTHWEST</t>
  </si>
  <si>
    <t>DECATUR COMMUNITY HOSPITAL</t>
  </si>
  <si>
    <t>DELL CHILDRENS MEDICAL CENTER</t>
  </si>
  <si>
    <t>DELL SETON MEDICAL CENTER AT THE UNI</t>
  </si>
  <si>
    <t>DETAR HEALTHCARE SYSTEMS</t>
  </si>
  <si>
    <t>DOCTORS HOAPITAL 1997  L.P.</t>
  </si>
  <si>
    <t>DOCTORS HOSPITAL AT RENAISSANCE</t>
  </si>
  <si>
    <t>EAST EL PASO PHYS. MED. CENTER. LLC</t>
  </si>
  <si>
    <t>FIRST TEXAS HOSPITAL CY FAIR  LLC</t>
  </si>
  <si>
    <t>FORT DUNCAN MEDICAL CENTER</t>
  </si>
  <si>
    <t>FREESTONE MEDICAL CENTER</t>
  </si>
  <si>
    <t>GOOD SHEPHERD MEDICAL CTR - MARSHALL</t>
  </si>
  <si>
    <t>GOODALL-WITCHER HOSPITAL AUTHORITY</t>
  </si>
  <si>
    <t>GRACE MEDICAL CENTER</t>
  </si>
  <si>
    <t>HANSFORD COUNTY HOSPITAL DISTRICT</t>
  </si>
  <si>
    <t>HARDEMAN COUNTY HOSPITAL</t>
  </si>
  <si>
    <t>HARLINGEN MEDICAL CENTER</t>
  </si>
  <si>
    <t>HARRIS HEALTH SYSTEM</t>
  </si>
  <si>
    <t>HCA HOUSTON HEALTHCARE WEST</t>
  </si>
  <si>
    <t>HEREFORD REGIONAL MEDICAL CTR</t>
  </si>
  <si>
    <t>HERITAGE PARK SURGICAL HOSPITAL</t>
  </si>
  <si>
    <t>HOSPITALS OF PROV TRANSMOUNTAIN CAMP</t>
  </si>
  <si>
    <t>HOSPITALS OF PROVIDENCE EAST CAMPUS</t>
  </si>
  <si>
    <t>HOUSTON METHODIST ST. JOHN HOSPITAL</t>
  </si>
  <si>
    <t>HOUSTON METHODIST THE WOODLANDS</t>
  </si>
  <si>
    <t>HOUSTON NORTHWEST MEDICAL CENTER</t>
  </si>
  <si>
    <t>HUNTSVILLE MEMORIAL</t>
  </si>
  <si>
    <t>JASPER MEMORIAL HOSPITAL</t>
  </si>
  <si>
    <t>KINDRED HOSPITAL CLEAR LAKE</t>
  </si>
  <si>
    <t>LAS PALMAS MEDICAL CENTER</t>
  </si>
  <si>
    <t>LIBERTY-DAYTON REGIONAL MEDICAL CENT</t>
  </si>
  <si>
    <t>LILLIAN M. HUDSPETH MEMORIAL HOSP.</t>
  </si>
  <si>
    <t>LONGVIEW REGIONAL MEDICAL CENTER</t>
  </si>
  <si>
    <t>MADISON ST. JOSEPH HEALTH CENTER</t>
  </si>
  <si>
    <t>MCCAMEY COUNTY HOSPITAL DISTRICT</t>
  </si>
  <si>
    <t>MEDICAL CENTER HEALTH SYSTEM</t>
  </si>
  <si>
    <t>MEDICAL CITY ALLIANCE</t>
  </si>
  <si>
    <t>MEDICAL CITY ARLINGTON</t>
  </si>
  <si>
    <t>MEDICAL CITY DALLAS</t>
  </si>
  <si>
    <t>MEDICAL CITY DENTON</t>
  </si>
  <si>
    <t>MEDICAL CITY FORT WORTH</t>
  </si>
  <si>
    <t>MEDICAL CITY LAS COLINAS</t>
  </si>
  <si>
    <t>MEDICAL CITY MCKINNEY</t>
  </si>
  <si>
    <t>MEDICAL CITY NORTH HILLS</t>
  </si>
  <si>
    <t>MEDICAL CITY PLANO</t>
  </si>
  <si>
    <t>MEDICAL CITY WEATHERFORD</t>
  </si>
  <si>
    <t>MEDINA REGIONAL HOSPITAL</t>
  </si>
  <si>
    <t>MEMORIAL HERMANN  HOSPITAL SYS</t>
  </si>
  <si>
    <t>MEMORIAL HERMANN KATY</t>
  </si>
  <si>
    <t>MEMORIAL HERMANN KINGWOOD</t>
  </si>
  <si>
    <t>MEMORIAL HERMANN MEMORIAL CITY MEDIC</t>
  </si>
  <si>
    <t>MEMORIAL HERMANN SUGARLAND</t>
  </si>
  <si>
    <t>MEMORIAL HERMANN TEXAS MEDICAL CNTR</t>
  </si>
  <si>
    <t>MEMORIAL HERMANN TOMBALL HOSPITAL</t>
  </si>
  <si>
    <t>MEMORIAL HOSPITAL-SEMINOLE</t>
  </si>
  <si>
    <t>METHODIST AMBULATORY SURGICAL HOSPIT</t>
  </si>
  <si>
    <t>METHODIST MCKINNEY HOSPITAL</t>
  </si>
  <si>
    <t>METHODIST WILLOWBROOK HOSPITAL</t>
  </si>
  <si>
    <t>MOORE COUNTY HOSP. DBA DUMAS MEM HOS</t>
  </si>
  <si>
    <t>NACOGDOCHES MEMORIAL HOSPITAL</t>
  </si>
  <si>
    <t>NORTH AUSTIN MEDICAL CENTER</t>
  </si>
  <si>
    <t>NORTH CENTRAL SURGICAL HOSPITAL</t>
  </si>
  <si>
    <t>NORTH RUNNELS HOSPITAL DISTRICT</t>
  </si>
  <si>
    <t>NORTH TEXAS MEDICAL CENTER</t>
  </si>
  <si>
    <t>ODESSA REGIONAL HOSPITAL</t>
  </si>
  <si>
    <t>OUR CHILDRENS HOUSE</t>
  </si>
  <si>
    <t>PHYSICIANS SURGICAL HOSPITAL</t>
  </si>
  <si>
    <t>PREFERRED HOSPITAL LEASING HEMPHILL</t>
  </si>
  <si>
    <t>PRESBYTERIAN HOSP FLOWER MOUND</t>
  </si>
  <si>
    <t>PRESBYTERIAN HOSPITAL OF KAUFMAN</t>
  </si>
  <si>
    <t>PRESBYTERIAN HOSPITAL OF ROCKWALL</t>
  </si>
  <si>
    <t>PRESBYTERIAN PLANO CENTER DIAG SRVCS</t>
  </si>
  <si>
    <t>REEVES COUNTY HOSPITAL</t>
  </si>
  <si>
    <t>REFUGIO MEMORIAL HOSPITAL</t>
  </si>
  <si>
    <t>RESOLUTE HEALTH</t>
  </si>
  <si>
    <t>RICE MEDICAL CENTER</t>
  </si>
  <si>
    <t>RICELAND MEDICAL CENTER</t>
  </si>
  <si>
    <t>ROUND ROCK HOSPITAL</t>
  </si>
  <si>
    <t>SANTA ROSA HEALTHCARE</t>
  </si>
  <si>
    <t>SCOTT &amp; WHITE CEDAR PARK</t>
  </si>
  <si>
    <t>SCOTT &amp; WHITE HOSPITAL BRENHAM</t>
  </si>
  <si>
    <t>SETON EDGAR B. DAVIS HOSPITAL</t>
  </si>
  <si>
    <t>SETON HIGHLAND LAKES HOSPITAL</t>
  </si>
  <si>
    <t>SETON MEDICAL CENTER HARKER HEIGHTS</t>
  </si>
  <si>
    <t>SOUTH AUSTIN MEDICAL CENTER</t>
  </si>
  <si>
    <t>SOUTH TEXAS SURGICAL HOSPITAL</t>
  </si>
  <si>
    <t>SOUTHLAKE SPECIALITY HOSPITAL</t>
  </si>
  <si>
    <t>ST LUKES HEALTH MEMORIAL SAN AUGUST</t>
  </si>
  <si>
    <t>ST. DAVIDS MEDICAL CENTER</t>
  </si>
  <si>
    <t>ST. LUKES LAKESIDE HOSPITAL</t>
  </si>
  <si>
    <t>ST. LUKES PATIENTS MEDICAL CENTER</t>
  </si>
  <si>
    <t>ST. LUKES SUGAR LAND HOSPITAL</t>
  </si>
  <si>
    <t>ST. LUKES THE WOODLANDS HOSPITAL</t>
  </si>
  <si>
    <t>ST. MARKS MEDICAL CENTER</t>
  </si>
  <si>
    <t>TCHD D/B/A JPS HEALTH NETWORK</t>
  </si>
  <si>
    <t>TEXAS HEALTH ALLIANCE</t>
  </si>
  <si>
    <t>TEXAS HEALTH CLEBURNE</t>
  </si>
  <si>
    <t>TEXAS HEALTH DALLAS</t>
  </si>
  <si>
    <t>TEXAS HEALTH DENTON</t>
  </si>
  <si>
    <t>TEXAS HEALTH HARRIS METHODIST STEPHE</t>
  </si>
  <si>
    <t>TEXAS HEALTH HEART &amp; VASULAR HOSP</t>
  </si>
  <si>
    <t>TEXAS HEALTH H-E-B</t>
  </si>
  <si>
    <t>TEXAS HEALTH HOSPITAL ALLEN</t>
  </si>
  <si>
    <t>TEXAS HEALTH HUGULEY</t>
  </si>
  <si>
    <t>TEXAS HEALTH PRESBYTERIAN HOSPITAL P</t>
  </si>
  <si>
    <t>TEXAS HEALTH SOUTHWEST</t>
  </si>
  <si>
    <t>TEXAS ORTHOPEDIC HOSPITA</t>
  </si>
  <si>
    <t>TEXAS SPINE AND JOINT HOSPITAL</t>
  </si>
  <si>
    <t>THE HEART HOSPITAL BAYLOR DENTON</t>
  </si>
  <si>
    <t>THE HEART HOSPITAL BAYLOR PLANO</t>
  </si>
  <si>
    <t>THE HOSPITAL AT WESTLAKE MEDICAL CTR</t>
  </si>
  <si>
    <t>THE HOSPITALS OF PROV HORIZON CITY</t>
  </si>
  <si>
    <t>THE HOSPITALS OF PROVIDENCE - MEMORI</t>
  </si>
  <si>
    <t>THE HOSPITALS OF PROVIDENCE SIERRA C</t>
  </si>
  <si>
    <t>THE MEDICAL CTR OF SOUTHEAST TEXAS</t>
  </si>
  <si>
    <t>THE UNIVERSITY OF TEXAS MEDICAL BR.</t>
  </si>
  <si>
    <t>THROCKMORTON COUNTY HOSPITAL</t>
  </si>
  <si>
    <t>TITUS REGIONAL MEDICAL CENTER</t>
  </si>
  <si>
    <t>TMC BONHAM HOSPITAL</t>
  </si>
  <si>
    <t>TOPS SURGICAL SPECIALTY HOSPITAL</t>
  </si>
  <si>
    <t>TX HLTH HARRIS METHODIST HOSPITAL</t>
  </si>
  <si>
    <t>TX HXLTH HARRIS METHODIST HOSP AZIE</t>
  </si>
  <si>
    <t>UNITED REGIONAL HEALTH CARE SYSTEM</t>
  </si>
  <si>
    <t>USMD HOSPITAL OF ARLINGTON</t>
  </si>
  <si>
    <t>UT HEALHT EAST TEXAS QUITMAN HOSPITA</t>
  </si>
  <si>
    <t>UT HEALTH CENTER AT TYLER</t>
  </si>
  <si>
    <t>UT HEALTH EAST TEXAS HENDERSON HOSPI</t>
  </si>
  <si>
    <t>UT HEALTH EAST TEXAS JACKSONVILLE</t>
  </si>
  <si>
    <t>UT HEALTH EAST TEXAS PITTSBURG</t>
  </si>
  <si>
    <t>UT HEALTH EAST TEXAS TYLER</t>
  </si>
  <si>
    <t>UT HEATH ATHENS</t>
  </si>
  <si>
    <t>UT MD ANDERSON CANCER CENTER</t>
  </si>
  <si>
    <t>UT SOUTHWESTERN UNIVERSITY HOSP</t>
  </si>
  <si>
    <t>UVALDE MEMORIAL HOSPITAL</t>
  </si>
  <si>
    <t>VALLEY BAPTIST MED CNTR BROWNSVILLE</t>
  </si>
  <si>
    <t>VALLEY BAPTIST MEDICAL CENTER</t>
  </si>
  <si>
    <t>VICTORIA WARM SPRINGS SPECIALTY HOSP</t>
  </si>
  <si>
    <t>VISTA MEDICAL CENTER HOSPITAL</t>
  </si>
  <si>
    <t>W.J. MANGOLD MEMORIAL HOSPITAL</t>
  </si>
  <si>
    <t>WARM SPRINGS SPECIALITY HOSPITAL</t>
  </si>
  <si>
    <t>WILSON N JONES REGIONAL MEDICAL CTR</t>
  </si>
  <si>
    <t>WISE HEALTH SYSTEM - PARKWAY</t>
  </si>
  <si>
    <t>WOODLAND HEIGHTS MED CENTER</t>
  </si>
  <si>
    <t>University of Texas Health Science Center at Houston dba Harris County Psychiatric Center</t>
  </si>
  <si>
    <t>Texas Department of State Health Services dba Austin State Hospital</t>
  </si>
  <si>
    <t>TXDSHS dba North Texas State Hospital-Vernon</t>
  </si>
  <si>
    <t>Texas Department of State Health Services dba El Paso Psychiatric Center</t>
  </si>
  <si>
    <t>Texas Department of State Health Services dba Terrell State Hospital</t>
  </si>
  <si>
    <t>Texas Department of State Health Services dba San Antonio State Hospital</t>
  </si>
  <si>
    <t>Total</t>
  </si>
  <si>
    <t>Totals:</t>
  </si>
  <si>
    <t>Does the Hospital Have Positive ACR Room?</t>
  </si>
  <si>
    <t>DIMMIT REGIONAL HOSPITAL DISTRICT</t>
  </si>
  <si>
    <t>SA WARM SPRINGS REHAB HOSP</t>
  </si>
  <si>
    <t xml:space="preserve">Medicaid Payments </t>
  </si>
  <si>
    <t>670050</t>
  </si>
  <si>
    <t>BAYLOR SCOTT &amp; WHITE MEDICAL CENTERS - CAPITOL ARE</t>
  </si>
  <si>
    <t>COVENANT REHABILITATION HOSPITAL OF LUBBOCK LLC</t>
  </si>
  <si>
    <t>CROCKETT MEDICAL CENTER LLC</t>
  </si>
  <si>
    <t>HOUSTON METHODIST ST. CATHERINE LTAC</t>
  </si>
  <si>
    <t>MAYHILL BEHAVIORAL HEALTH LLC</t>
  </si>
  <si>
    <t>MEMORIAL HERMANN TIRR</t>
  </si>
  <si>
    <t>OCH HOLDINGS</t>
  </si>
  <si>
    <t>SHRINERS HOSPITAL FOR CHILDREN</t>
  </si>
  <si>
    <t>SHRINERS HOSPITALS FOR CHILDREN</t>
  </si>
  <si>
    <t>TEXAS SCOTTISH RITE HOSPITAL FOR CRIPPLED CHILDREN</t>
  </si>
  <si>
    <t>UT HEALTH CARTHAGE</t>
  </si>
  <si>
    <t>Medicaid Payments</t>
  </si>
  <si>
    <t>4533C6</t>
  </si>
  <si>
    <t>1578878245</t>
  </si>
  <si>
    <t>283761901</t>
  </si>
  <si>
    <t>454113</t>
  </si>
  <si>
    <t>Public</t>
  </si>
  <si>
    <t>Option 3 IP Payment Capped at Medicare UPL Gap</t>
  </si>
  <si>
    <t>Option 3 OP Payment Capped at Medicare UPL Gap</t>
  </si>
  <si>
    <t>Option 3 Total Payment Capped at Medicare UPL Gap</t>
  </si>
  <si>
    <t>Option 3 Inpatient Payment before Capping</t>
  </si>
  <si>
    <t>Option 3 Outpatient Payment before Capping</t>
  </si>
  <si>
    <t>Ownership Category</t>
  </si>
  <si>
    <t>State Owned</t>
  </si>
  <si>
    <t xml:space="preserve">ASCENSION SETON-ASCENSION SETON SHOAL CREEK                       </t>
  </si>
  <si>
    <t xml:space="preserve">CLARITY CHILD GUIDANCE CENTER-SOUTHWEST MENTAL HEALTH                           </t>
  </si>
  <si>
    <t xml:space="preserve">HEALTH AND HUMAN SERVICES COMMISSION-AUSTIN STATE HOSPITAL                             </t>
  </si>
  <si>
    <t xml:space="preserve">HEALTH AND HUMAN SERVICES COMMISSION-NORTH TEXAS STATE HOSPITAL                        </t>
  </si>
  <si>
    <t xml:space="preserve">HEALTH AND HUMAN SERVICES COMMISSION-RIO  GRANDE STATE CENTER                          </t>
  </si>
  <si>
    <t xml:space="preserve">HEALTH AND HUMAN SERVICES COMMISSION-SAN ANTONIO STATE HOSPITAL                        </t>
  </si>
  <si>
    <t xml:space="preserve">HEALTH AND HUMAN SERVICES COMMISSION-TDMHMR-EL PASO PSYCHIATRIC CENTER                 </t>
  </si>
  <si>
    <t xml:space="preserve">HEALTH AND HUMAN SERVICES COMMISSION-TERRELL STATE HOSPITAL                            </t>
  </si>
  <si>
    <t xml:space="preserve">HEALTH AND HUMAN SERVICES COMMISSION-WACO CENTER FOR YOUTH                             </t>
  </si>
  <si>
    <t xml:space="preserve">STRATEGIC BH COLLEGE STATION LLC-ROCK PRAIRIE BEHAVIORAL HEALTH                    </t>
  </si>
  <si>
    <t xml:space="preserve">SUNDANCE HOSPITAL-                                                  </t>
  </si>
  <si>
    <t xml:space="preserve">UNIVERSITY OF TEXAS HEALTH SCIENCE CENTER AT HOUST-THE UNIVERSITY OF TX HARRIS                       </t>
  </si>
  <si>
    <t>2021 IP FFS UPL Gap</t>
  </si>
  <si>
    <t>2021 OP FFS UPL Gap</t>
  </si>
  <si>
    <t>Total FFS UPL Gap</t>
  </si>
  <si>
    <t>IP FFS ACR Gap</t>
  </si>
  <si>
    <t>OP FFS ACR Gap</t>
  </si>
  <si>
    <t>Full FFS ACR Gap</t>
  </si>
  <si>
    <t>Private IMD</t>
  </si>
  <si>
    <t>SGO IMD</t>
  </si>
  <si>
    <t>Included Providers</t>
  </si>
  <si>
    <t>% of Payments</t>
  </si>
  <si>
    <t>% of Hospitals</t>
  </si>
  <si>
    <t>Total Hospitals</t>
  </si>
  <si>
    <t>Private (IMD and Non-IMD)</t>
  </si>
  <si>
    <t>State-Owned (IMD and Non-IMD)</t>
  </si>
  <si>
    <t>% of UPL Gap</t>
  </si>
  <si>
    <t>FFS Medicare UPL Gap</t>
  </si>
  <si>
    <t>Avg Gap Per Hospital</t>
  </si>
  <si>
    <t>415580601</t>
  </si>
  <si>
    <t>Previous 2021 Master TPI</t>
  </si>
  <si>
    <t>Inpatient UPL Gap from Calc</t>
  </si>
  <si>
    <t>Outpatient UPL Gap from Calc</t>
  </si>
  <si>
    <t>Inpatient Reduction %</t>
  </si>
  <si>
    <t>Outpatient Reduction %</t>
  </si>
  <si>
    <t>Inpatient Payment Before Capping</t>
  </si>
  <si>
    <t>Inpatient Payment After Capping</t>
  </si>
  <si>
    <t>Outpatient Payment Before Capping</t>
  </si>
  <si>
    <t>Outpatient Payment After Capping</t>
  </si>
  <si>
    <t>Maximum Total Payment</t>
  </si>
  <si>
    <t>Assumptions:</t>
  </si>
  <si>
    <t>Brought in ACR data from CHIRP enrollment and compared to FFS payments/charges</t>
  </si>
  <si>
    <t>Included all providers from the 2021 IP/OP/IMD FFS UPL Tests</t>
  </si>
  <si>
    <t>Calculated the maximum of the inpatient UPL gap and the inpatient ACR gap for each provider</t>
  </si>
  <si>
    <t>Calculated the maximum of the outpatient UPL gap and the outpatient ACR gap for each provider</t>
  </si>
  <si>
    <t>Capped the total inpatient payments for each class (NSGO, SGO, Private, Private IMD, SGO IMD) at the total inpatient Medicare UPL gap</t>
  </si>
  <si>
    <t>Capped the total outpatient payments for each class (NSGO, SGO, Private, Private IMD, SGO IMD) at the total outpatient Medicare UPL gap</t>
  </si>
  <si>
    <t>Summed the capped payments for a total estimated FFS supplemental payment</t>
  </si>
  <si>
    <t>Removed all TEFRA hospitals from inpatient test - UTMB, UT Tyler, and UTMD Anderson, and Clarity from the IMD test</t>
  </si>
  <si>
    <t>Total Medicare UPL</t>
  </si>
  <si>
    <t>Summary by Class and Haircuts</t>
  </si>
  <si>
    <t>Model of FFS Supplemental Payments for All Hospital Types</t>
  </si>
  <si>
    <t>Class</t>
  </si>
  <si>
    <t>Class with IMD</t>
  </si>
  <si>
    <t>Average UPL Gap by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</si>
</sst>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</numFmts>
  <fonts count="32"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ArialMT"/>
      <family val="2"/>
    </font>
    <font>
      <sz val="10"/>
      <name val="Arial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2"/>
      <color rgb="FF006100"/>
      <name val="Verdana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sz val="9"/>
      <color rgb="FF333333"/>
      <name val="Verdana"/>
      <family val="2"/>
    </font>
    <font>
      <b/>
      <sz val="10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333333"/>
      <name val="Verdana"/>
      <family val="2"/>
    </font>
    <font>
      <b/>
      <sz val="11"/>
      <color theme="1"/>
      <name val="Verdana"/>
      <family val="2"/>
    </font>
    <font>
      <b/>
      <sz val="12"/>
      <color theme="0"/>
      <name val="Verdana"/>
      <family val="2"/>
    </font>
    <font>
      <sz val="12"/>
      <name val="Arial"/>
      <family val="2"/>
    </font>
    <font>
      <b/>
      <sz val="11"/>
      <color theme="3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b/>
      <u/>
      <sz val="12"/>
      <color theme="1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43D6DD"/>
        <bgColor indexed="64"/>
      </patternFill>
    </fill>
    <fill>
      <patternFill patternType="solid">
        <fgColor rgb="FF26B8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2" fillId="0" borderId="0"/>
    <xf numFmtId="0" fontId="3" fillId="0" borderId="0"/>
    <xf numFmtId="44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3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0" borderId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9" fillId="0" borderId="0"/>
    <xf numFmtId="0" fontId="9" fillId="6" borderId="9" applyNumberFormat="0" applyFont="0" applyAlignment="0" applyProtection="0"/>
    <xf numFmtId="44" fontId="9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  <xf numFmtId="43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44" fontId="6" fillId="0" borderId="0" applyFont="0" applyFill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5" fillId="7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44" fontId="5" fillId="0" borderId="0" applyFont="0" applyFill="0" applyBorder="0" applyAlignment="0" applyProtection="0"/>
    <xf numFmtId="0" fontId="11" fillId="0" borderId="0"/>
    <xf numFmtId="0" fontId="5" fillId="6" borderId="9" applyNumberFormat="0" applyFont="0" applyAlignment="0" applyProtection="0"/>
    <xf numFmtId="0" fontId="1" fillId="0" borderId="0"/>
    <xf numFmtId="0" fontId="26" fillId="13" borderId="16" applyNumberFormat="0" applyAlignment="0" applyProtection="0"/>
    <xf numFmtId="0" fontId="9" fillId="0" borderId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8" fillId="0" borderId="18" applyNumberFormat="0" applyFill="0" applyAlignment="0" applyProtection="0"/>
    <xf numFmtId="0" fontId="6" fillId="0" borderId="0"/>
    <xf numFmtId="0" fontId="9" fillId="0" borderId="0"/>
    <xf numFmtId="0" fontId="9" fillId="0" borderId="0"/>
    <xf numFmtId="0" fontId="11" fillId="0" borderId="0"/>
    <xf numFmtId="0" fontId="27" fillId="0" borderId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166" fontId="0" fillId="0" borderId="0" xfId="48" applyNumberFormat="1" applyFont="1"/>
    <xf numFmtId="0" fontId="0" fillId="0" borderId="0" xfId="0"/>
    <xf numFmtId="166" fontId="0" fillId="0" borderId="0" xfId="0" applyNumberFormat="1"/>
    <xf numFmtId="0" fontId="15" fillId="7" borderId="0" xfId="84" applyAlignment="1">
      <alignment wrapText="1"/>
    </xf>
    <xf numFmtId="0" fontId="0" fillId="0" borderId="0" xfId="0" applyFill="1"/>
    <xf numFmtId="0" fontId="0" fillId="5" borderId="0" xfId="0" applyFill="1" applyAlignment="1">
      <alignment wrapText="1"/>
    </xf>
    <xf numFmtId="0" fontId="15" fillId="7" borderId="0" xfId="84"/>
    <xf numFmtId="0" fontId="15" fillId="7" borderId="0" xfId="84" applyBorder="1" applyAlignment="1">
      <alignment wrapText="1"/>
    </xf>
    <xf numFmtId="0" fontId="18" fillId="0" borderId="0" xfId="0" applyFont="1"/>
    <xf numFmtId="2" fontId="21" fillId="0" borderId="4" xfId="1" applyNumberFormat="1" applyFont="1" applyBorder="1" applyAlignment="1">
      <alignment horizontal="left"/>
    </xf>
    <xf numFmtId="2" fontId="21" fillId="0" borderId="5" xfId="1" applyNumberFormat="1" applyFont="1" applyBorder="1" applyAlignment="1">
      <alignment horizontal="left"/>
    </xf>
    <xf numFmtId="49" fontId="21" fillId="0" borderId="4" xfId="48" applyNumberFormat="1" applyFont="1" applyBorder="1" applyAlignment="1">
      <alignment horizontal="left"/>
    </xf>
    <xf numFmtId="0" fontId="1" fillId="0" borderId="0" xfId="0" applyFont="1"/>
    <xf numFmtId="49" fontId="21" fillId="0" borderId="5" xfId="1" applyNumberFormat="1" applyFont="1" applyBorder="1" applyAlignment="1">
      <alignment horizontal="left" wrapText="1"/>
    </xf>
    <xf numFmtId="165" fontId="21" fillId="0" borderId="5" xfId="1" applyNumberFormat="1" applyFont="1" applyBorder="1" applyAlignment="1">
      <alignment horizontal="right"/>
    </xf>
    <xf numFmtId="164" fontId="21" fillId="0" borderId="5" xfId="1" applyNumberFormat="1" applyFont="1" applyBorder="1" applyAlignment="1">
      <alignment horizontal="right"/>
    </xf>
    <xf numFmtId="0" fontId="23" fillId="0" borderId="5" xfId="19" applyNumberFormat="1" applyFont="1" applyFill="1" applyBorder="1" applyAlignment="1">
      <alignment horizontal="left" wrapText="1"/>
    </xf>
    <xf numFmtId="49" fontId="20" fillId="4" borderId="2" xfId="1" applyNumberFormat="1" applyFont="1" applyFill="1" applyBorder="1" applyAlignment="1">
      <alignment horizontal="center" vertical="center" wrapText="1"/>
    </xf>
    <xf numFmtId="49" fontId="20" fillId="4" borderId="3" xfId="1" applyNumberFormat="1" applyFont="1" applyFill="1" applyBorder="1" applyAlignment="1">
      <alignment horizontal="center" vertical="center" wrapText="1"/>
    </xf>
    <xf numFmtId="164" fontId="20" fillId="8" borderId="3" xfId="1" applyNumberFormat="1" applyFont="1" applyFill="1" applyBorder="1" applyAlignment="1">
      <alignment horizontal="center" vertical="center" wrapText="1"/>
    </xf>
    <xf numFmtId="164" fontId="20" fillId="9" borderId="3" xfId="1" applyNumberFormat="1" applyFont="1" applyFill="1" applyBorder="1" applyAlignment="1">
      <alignment horizontal="center" vertical="center" wrapText="1"/>
    </xf>
    <xf numFmtId="165" fontId="24" fillId="0" borderId="10" xfId="1" applyNumberFormat="1" applyFont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Protection="1"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14" xfId="0" applyNumberFormat="1" applyFont="1" applyFill="1" applyBorder="1" applyAlignment="1" applyProtection="1">
      <alignment horizontal="center"/>
    </xf>
    <xf numFmtId="0" fontId="0" fillId="0" borderId="0" xfId="0" applyNumberFormat="1" applyFont="1" applyBorder="1" applyProtection="1">
      <protection locked="0"/>
    </xf>
    <xf numFmtId="0" fontId="0" fillId="1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166" fontId="0" fillId="0" borderId="0" xfId="48" applyNumberFormat="1" applyFont="1" applyFill="1"/>
    <xf numFmtId="0" fontId="0" fillId="0" borderId="0" xfId="0" applyAlignment="1">
      <alignment horizontal="left"/>
    </xf>
    <xf numFmtId="0" fontId="26" fillId="13" borderId="17" xfId="93" applyBorder="1" applyAlignment="1">
      <alignment wrapText="1"/>
    </xf>
    <xf numFmtId="0" fontId="20" fillId="14" borderId="15" xfId="0" applyFont="1" applyFill="1" applyBorder="1" applyAlignment="1">
      <alignment horizontal="center" wrapText="1"/>
    </xf>
    <xf numFmtId="0" fontId="20" fillId="14" borderId="3" xfId="0" applyFont="1" applyFill="1" applyBorder="1" applyAlignment="1">
      <alignment horizontal="center" wrapText="1"/>
    </xf>
    <xf numFmtId="0" fontId="0" fillId="0" borderId="5" xfId="0" applyBorder="1"/>
    <xf numFmtId="0" fontId="19" fillId="0" borderId="0" xfId="1" applyFont="1" applyAlignment="1">
      <alignment wrapText="1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2" fillId="0" borderId="13" xfId="1" applyFont="1" applyBorder="1" applyAlignment="1">
      <alignment wrapText="1"/>
    </xf>
    <xf numFmtId="0" fontId="10" fillId="0" borderId="10" xfId="0" applyFont="1" applyBorder="1"/>
    <xf numFmtId="0" fontId="22" fillId="0" borderId="10" xfId="1" applyFont="1" applyBorder="1" applyAlignment="1">
      <alignment wrapText="1"/>
    </xf>
    <xf numFmtId="0" fontId="26" fillId="13" borderId="19" xfId="93" applyBorder="1" applyAlignment="1">
      <alignment wrapText="1"/>
    </xf>
    <xf numFmtId="44" fontId="0" fillId="0" borderId="5" xfId="0" applyNumberFormat="1" applyBorder="1" applyAlignment="1">
      <alignment horizontal="right"/>
    </xf>
    <xf numFmtId="167" fontId="0" fillId="0" borderId="5" xfId="0" applyNumberFormat="1" applyBorder="1"/>
    <xf numFmtId="9" fontId="0" fillId="0" borderId="5" xfId="45" applyFont="1" applyBorder="1"/>
    <xf numFmtId="0" fontId="0" fillId="0" borderId="5" xfId="0" applyBorder="1" applyAlignment="1">
      <alignment horizontal="right"/>
    </xf>
    <xf numFmtId="44" fontId="0" fillId="0" borderId="5" xfId="0" applyNumberFormat="1" applyBorder="1" applyAlignment="1">
      <alignment horizontal="right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44" fontId="0" fillId="0" borderId="5" xfId="0" applyNumberFormat="1" applyFill="1" applyBorder="1" applyAlignment="1">
      <alignment horizontal="right" wrapText="1"/>
    </xf>
    <xf numFmtId="0" fontId="22" fillId="0" borderId="21" xfId="1" applyFont="1" applyBorder="1" applyAlignment="1">
      <alignment wrapText="1"/>
    </xf>
    <xf numFmtId="49" fontId="20" fillId="4" borderId="22" xfId="1" applyNumberFormat="1" applyFont="1" applyFill="1" applyBorder="1" applyAlignment="1">
      <alignment horizontal="center" vertical="center" wrapText="1"/>
    </xf>
    <xf numFmtId="2" fontId="21" fillId="0" borderId="23" xfId="1" applyNumberFormat="1" applyFont="1" applyBorder="1" applyAlignment="1">
      <alignment horizontal="left"/>
    </xf>
    <xf numFmtId="0" fontId="21" fillId="0" borderId="23" xfId="1" applyFont="1" applyBorder="1" applyAlignment="1">
      <alignment horizontal="left"/>
    </xf>
    <xf numFmtId="0" fontId="0" fillId="0" borderId="0" xfId="0" applyFont="1"/>
    <xf numFmtId="167" fontId="0" fillId="0" borderId="5" xfId="59" applyNumberFormat="1" applyFont="1" applyBorder="1"/>
    <xf numFmtId="0" fontId="25" fillId="11" borderId="8" xfId="74" applyFont="1" applyFill="1" applyBorder="1" applyAlignment="1">
      <alignment wrapText="1"/>
    </xf>
    <xf numFmtId="0" fontId="25" fillId="12" borderId="8" xfId="74" applyFont="1" applyFill="1" applyBorder="1" applyAlignment="1">
      <alignment wrapText="1"/>
    </xf>
    <xf numFmtId="167" fontId="10" fillId="0" borderId="1" xfId="0" applyNumberFormat="1" applyFont="1" applyBorder="1"/>
    <xf numFmtId="167" fontId="0" fillId="11" borderId="5" xfId="59" applyNumberFormat="1" applyFont="1" applyFill="1" applyBorder="1"/>
    <xf numFmtId="167" fontId="10" fillId="11" borderId="1" xfId="0" applyNumberFormat="1" applyFont="1" applyFill="1" applyBorder="1"/>
    <xf numFmtId="0" fontId="29" fillId="0" borderId="7" xfId="74" applyFont="1" applyFill="1" applyBorder="1" applyAlignment="1">
      <alignment wrapText="1"/>
    </xf>
    <xf numFmtId="0" fontId="30" fillId="0" borderId="4" xfId="74" applyFont="1" applyFill="1" applyBorder="1" applyAlignment="1">
      <alignment wrapText="1"/>
    </xf>
    <xf numFmtId="0" fontId="29" fillId="0" borderId="6" xfId="74" applyFont="1" applyFill="1" applyBorder="1" applyAlignment="1">
      <alignment wrapText="1"/>
    </xf>
    <xf numFmtId="167" fontId="10" fillId="12" borderId="1" xfId="0" applyNumberFormat="1" applyFont="1" applyFill="1" applyBorder="1"/>
    <xf numFmtId="167" fontId="0" fillId="12" borderId="5" xfId="59" applyNumberFormat="1" applyFont="1" applyFill="1" applyBorder="1"/>
    <xf numFmtId="0" fontId="25" fillId="0" borderId="20" xfId="74" applyFont="1" applyFill="1" applyBorder="1" applyAlignment="1">
      <alignment wrapText="1"/>
    </xf>
    <xf numFmtId="167" fontId="0" fillId="0" borderId="11" xfId="0" applyNumberFormat="1" applyFont="1" applyFill="1" applyBorder="1"/>
    <xf numFmtId="167" fontId="10" fillId="0" borderId="12" xfId="0" applyNumberFormat="1" applyFont="1" applyFill="1" applyBorder="1"/>
    <xf numFmtId="165" fontId="21" fillId="0" borderId="23" xfId="1" applyNumberFormat="1" applyFont="1" applyBorder="1" applyAlignment="1">
      <alignment horizontal="right"/>
    </xf>
    <xf numFmtId="1" fontId="21" fillId="0" borderId="5" xfId="1" applyNumberFormat="1" applyFont="1" applyBorder="1" applyAlignment="1">
      <alignment horizontal="left"/>
    </xf>
    <xf numFmtId="1" fontId="0" fillId="0" borderId="5" xfId="0" applyNumberFormat="1" applyBorder="1"/>
    <xf numFmtId="167" fontId="0" fillId="0" borderId="0" xfId="0" applyNumberFormat="1"/>
    <xf numFmtId="2" fontId="21" fillId="0" borderId="4" xfId="1" applyNumberFormat="1" applyFont="1" applyFill="1" applyBorder="1" applyAlignment="1">
      <alignment horizontal="left"/>
    </xf>
    <xf numFmtId="2" fontId="21" fillId="0" borderId="23" xfId="1" applyNumberFormat="1" applyFont="1" applyFill="1" applyBorder="1" applyAlignment="1">
      <alignment horizontal="left"/>
    </xf>
    <xf numFmtId="2" fontId="21" fillId="0" borderId="5" xfId="1" applyNumberFormat="1" applyFont="1" applyFill="1" applyBorder="1" applyAlignment="1">
      <alignment horizontal="left"/>
    </xf>
    <xf numFmtId="49" fontId="21" fillId="0" borderId="5" xfId="1" applyNumberFormat="1" applyFont="1" applyFill="1" applyBorder="1" applyAlignment="1">
      <alignment horizontal="left" wrapText="1"/>
    </xf>
    <xf numFmtId="2" fontId="21" fillId="0" borderId="5" xfId="1" applyNumberFormat="1" applyFont="1" applyFill="1" applyBorder="1" applyAlignment="1">
      <alignment horizontal="left" wrapText="1"/>
    </xf>
    <xf numFmtId="165" fontId="21" fillId="0" borderId="5" xfId="1" applyNumberFormat="1" applyFont="1" applyFill="1" applyBorder="1" applyAlignment="1">
      <alignment horizontal="right"/>
    </xf>
    <xf numFmtId="164" fontId="21" fillId="0" borderId="5" xfId="1" applyNumberFormat="1" applyFont="1" applyFill="1" applyBorder="1" applyAlignment="1">
      <alignment horizontal="right"/>
    </xf>
    <xf numFmtId="0" fontId="19" fillId="0" borderId="5" xfId="1" applyFont="1" applyFill="1" applyBorder="1" applyAlignment="1">
      <alignment wrapText="1"/>
    </xf>
    <xf numFmtId="0" fontId="31" fillId="0" borderId="0" xfId="0" applyFont="1"/>
  </cellXfs>
  <cellStyles count="108">
    <cellStyle name="£Z_x0004_Ç_x0006_^_x0004_" xfId="94" xr:uid="{A34C6DFA-19A4-4E82-82B3-BD70A5EC4B4C}"/>
    <cellStyle name="40% - Accent2 2" xfId="32" xr:uid="{00000000-0005-0000-0000-000000000000}"/>
    <cellStyle name="40% - Accent2 3" xfId="25" xr:uid="{00000000-0005-0000-0000-000001000000}"/>
    <cellStyle name="40% - Accent5 2" xfId="33" xr:uid="{00000000-0005-0000-0000-000003000000}"/>
    <cellStyle name="40% - Accent5 3" xfId="26" xr:uid="{00000000-0005-0000-0000-000004000000}"/>
    <cellStyle name="40% - Accent5 4" xfId="15" xr:uid="{00000000-0005-0000-0000-000032000000}"/>
    <cellStyle name="Check Cell" xfId="93" builtinId="23"/>
    <cellStyle name="Comma" xfId="48" builtinId="3"/>
    <cellStyle name="Comma [0] 2" xfId="30" xr:uid="{00000000-0005-0000-0000-000006000000}"/>
    <cellStyle name="Comma 12 2" xfId="73" xr:uid="{00000000-0005-0000-0000-000007000000}"/>
    <cellStyle name="Comma 14" xfId="71" xr:uid="{00000000-0005-0000-0000-000008000000}"/>
    <cellStyle name="Comma 2" xfId="20" xr:uid="{00000000-0005-0000-0000-000007000000}"/>
    <cellStyle name="Comma 2 2" xfId="29" xr:uid="{00000000-0005-0000-0000-000008000000}"/>
    <cellStyle name="Comma 2 2 2" xfId="96" xr:uid="{D14831B2-518B-4A08-9135-A310B4A88098}"/>
    <cellStyle name="Comma 2 3" xfId="47" xr:uid="{3A48F811-8025-4BC2-8BBD-53B066854A84}"/>
    <cellStyle name="Comma 2 4" xfId="95" xr:uid="{F2B1FB8A-3CE4-4C9D-B5E6-D9AAE987AF00}"/>
    <cellStyle name="Comma 3" xfId="23" xr:uid="{00000000-0005-0000-0000-000009000000}"/>
    <cellStyle name="Comma 3 2" xfId="37" xr:uid="{00000000-0005-0000-0000-00000A000000}"/>
    <cellStyle name="Comma 3 3" xfId="97" xr:uid="{2EAD2430-7D30-4888-84CB-2D333B94450E}"/>
    <cellStyle name="Comma 4" xfId="40" xr:uid="{00000000-0005-0000-0000-00000B000000}"/>
    <cellStyle name="Comma 5" xfId="42" xr:uid="{00000000-0005-0000-0000-000035000000}"/>
    <cellStyle name="Comma 6" xfId="52" xr:uid="{E99AFBC6-F814-4130-AD7D-AE885D494441}"/>
    <cellStyle name="Comma 7" xfId="58" xr:uid="{4205392D-25FC-4546-B6F1-C658BC1F1384}"/>
    <cellStyle name="Comma 8" xfId="86" xr:uid="{26D964D9-D24D-4F0D-AB42-87E618A13769}"/>
    <cellStyle name="Currency" xfId="59" builtinId="4"/>
    <cellStyle name="Currency [0] 2" xfId="28" xr:uid="{00000000-0005-0000-0000-00000D000000}"/>
    <cellStyle name="Currency 10 10" xfId="7" xr:uid="{00000000-0005-0000-0000-00000E000000}"/>
    <cellStyle name="Currency 11 2 3" xfId="12" xr:uid="{00000000-0005-0000-0000-00000F000000}"/>
    <cellStyle name="Currency 2" xfId="10" xr:uid="{00000000-0005-0000-0000-000010000000}"/>
    <cellStyle name="Currency 2 10" xfId="14" xr:uid="{00000000-0005-0000-0000-000011000000}"/>
    <cellStyle name="Currency 2 2" xfId="64" xr:uid="{00000000-0005-0000-0000-000014000000}"/>
    <cellStyle name="Currency 2 3" xfId="89" xr:uid="{143E536D-D87C-4148-BE85-A1751BF5D074}"/>
    <cellStyle name="Currency 23" xfId="78" xr:uid="{00000000-0005-0000-0000-000016000000}"/>
    <cellStyle name="Currency 3" xfId="3" xr:uid="{00000000-0005-0000-0000-00003C000000}"/>
    <cellStyle name="Currency 3 2" xfId="80" xr:uid="{00000000-0005-0000-0000-000018000000}"/>
    <cellStyle name="Currency 3 25" xfId="13" xr:uid="{00000000-0005-0000-0000-000012000000}"/>
    <cellStyle name="Currency 3 3" xfId="66" xr:uid="{00000000-0005-0000-0000-000017000000}"/>
    <cellStyle name="Currency 3 4" xfId="98" xr:uid="{2BCC9B8E-7FC0-4664-8A7C-FC8161CC6617}"/>
    <cellStyle name="Currency 4" xfId="53" xr:uid="{8FA0C8C7-690C-49AB-9648-756DD3B76E74}"/>
    <cellStyle name="Currency 4 2" xfId="76" xr:uid="{00000000-0005-0000-0000-00001A000000}"/>
    <cellStyle name="Currency 5" xfId="87" xr:uid="{DA56D324-457C-470C-BFC0-B8E969C8F219}"/>
    <cellStyle name="Currency 6" xfId="107" xr:uid="{1B0B7E06-7471-4CE0-9817-4684BC3C65C4}"/>
    <cellStyle name="Good" xfId="84" builtinId="26"/>
    <cellStyle name="Heading 3 4" xfId="99" xr:uid="{DCD2EF55-E6DA-410F-8ED2-B697AF4B7927}"/>
    <cellStyle name="Hyperlink 2" xfId="31" xr:uid="{00000000-0005-0000-0000-00001A000000}"/>
    <cellStyle name="Hyperlink 3" xfId="24" xr:uid="{00000000-0005-0000-0000-00001B000000}"/>
    <cellStyle name="Hyperlink 5" xfId="41" xr:uid="{00000000-0005-0000-0000-00001C000000}"/>
    <cellStyle name="Normal" xfId="0" builtinId="0"/>
    <cellStyle name="Normal 10" xfId="88" xr:uid="{F94B95F0-FFD0-45F7-9DE5-B5C5008F8CFD}"/>
    <cellStyle name="Normal 151" xfId="72" xr:uid="{00000000-0005-0000-0000-00001F000000}"/>
    <cellStyle name="Normal 2" xfId="1" xr:uid="{50C3D9A5-F899-4607-9E29-2897BFA33FB1}"/>
    <cellStyle name="Normal 2 11 3" xfId="74" xr:uid="{00000000-0005-0000-0000-000021000000}"/>
    <cellStyle name="Normal 2 2" xfId="5" xr:uid="{00000000-0005-0000-0000-00001F000000}"/>
    <cellStyle name="Normal 2 2 2" xfId="27" xr:uid="{00000000-0005-0000-0000-000020000000}"/>
    <cellStyle name="Normal 2 2 3" xfId="69" xr:uid="{00000000-0005-0000-0000-000022000000}"/>
    <cellStyle name="Normal 2 2 4" xfId="100" xr:uid="{D8CA78A6-D264-416A-9900-A2F4AC3CEDE4}"/>
    <cellStyle name="Normal 2 2 5" xfId="17" xr:uid="{00000000-0005-0000-0000-000021000000}"/>
    <cellStyle name="Normal 2 3" xfId="35" xr:uid="{00000000-0005-0000-0000-000022000000}"/>
    <cellStyle name="Normal 2 3 2" xfId="68" xr:uid="{00000000-0005-0000-0000-000025000000}"/>
    <cellStyle name="Normal 2 3 3" xfId="90" xr:uid="{B34DD2DA-D31B-4B03-9B94-C4545E39AFE9}"/>
    <cellStyle name="Normal 2 4" xfId="18" xr:uid="{00000000-0005-0000-0000-00001E000000}"/>
    <cellStyle name="Normal 2 5" xfId="46" xr:uid="{68EDE517-228D-46EB-B357-15169F807378}"/>
    <cellStyle name="Normal 2 6" xfId="81" xr:uid="{C258D477-25EC-4624-B431-85443C663073}"/>
    <cellStyle name="Normal 3" xfId="21" xr:uid="{00000000-0005-0000-0000-000023000000}"/>
    <cellStyle name="Normal 3 2" xfId="38" xr:uid="{00000000-0005-0000-0000-000024000000}"/>
    <cellStyle name="Normal 3 2 2" xfId="61" xr:uid="{00000000-0005-0000-0000-000029000000}"/>
    <cellStyle name="Normal 3 2 3" xfId="102" xr:uid="{843612B7-09B8-4B0B-B1A4-A5C16967F19C}"/>
    <cellStyle name="Normal 3 3" xfId="49" xr:uid="{59E9F85D-80A7-4625-A739-AD3F109A52D7}"/>
    <cellStyle name="Normal 3 3 2" xfId="11" xr:uid="{00000000-0005-0000-0000-000025000000}"/>
    <cellStyle name="Normal 3 4" xfId="60" xr:uid="{00000000-0005-0000-0000-000028000000}"/>
    <cellStyle name="Normal 3 5" xfId="101" xr:uid="{085D49C6-649F-45D2-9276-FF5B61221E70}"/>
    <cellStyle name="Normal 4" xfId="43" xr:uid="{00000000-0005-0000-0000-000026000000}"/>
    <cellStyle name="Normal 4 2" xfId="70" xr:uid="{00000000-0005-0000-0000-00002C000000}"/>
    <cellStyle name="Normal 4 3" xfId="82" xr:uid="{EEF32F37-6274-48F4-9FD4-271F6677F62A}"/>
    <cellStyle name="Normal 4 4" xfId="62" xr:uid="{00000000-0005-0000-0000-00002B000000}"/>
    <cellStyle name="Normal 5" xfId="44" xr:uid="{00000000-0005-0000-0000-000027000000}"/>
    <cellStyle name="Normal 5 2" xfId="79" xr:uid="{00000000-0005-0000-0000-00002E000000}"/>
    <cellStyle name="Normal 5 3" xfId="65" xr:uid="{00000000-0005-0000-0000-00002D000000}"/>
    <cellStyle name="Normal 5 4" xfId="103" xr:uid="{856AFE7E-E2AC-4ADE-8CD7-C751D2AA1530}"/>
    <cellStyle name="Normal 6" xfId="2" xr:uid="{00000000-0005-0000-0000-000047000000}"/>
    <cellStyle name="Normal 6 2" xfId="54" xr:uid="{68F16885-062B-4573-92C1-E5374B91A43E}"/>
    <cellStyle name="Normal 6 3" xfId="92" xr:uid="{00000000-0005-0000-0000-00003D000000}"/>
    <cellStyle name="Normal 7" xfId="50" xr:uid="{43517783-DF34-41E6-A815-3D14BE163B46}"/>
    <cellStyle name="Normal 8" xfId="56" xr:uid="{9AE91A76-A9F1-4FF8-A9D2-B28148365998}"/>
    <cellStyle name="Normal 8 2" xfId="104" xr:uid="{081FC461-DD4E-425F-A0A9-3ADC8D1206B9}"/>
    <cellStyle name="Normal 9" xfId="85" xr:uid="{DE507443-01AB-4B60-ADDD-512487AB6078}"/>
    <cellStyle name="Note 2" xfId="63" xr:uid="{00000000-0005-0000-0000-000030000000}"/>
    <cellStyle name="Note 2 2" xfId="91" xr:uid="{00000000-0005-0000-0000-00003A000000}"/>
    <cellStyle name="Percent" xfId="45" builtinId="5"/>
    <cellStyle name="Percent 18" xfId="34" xr:uid="{00000000-0005-0000-0000-000029000000}"/>
    <cellStyle name="Percent 2" xfId="9" xr:uid="{00000000-0005-0000-0000-00002A000000}"/>
    <cellStyle name="Percent 2 2" xfId="6" xr:uid="{00000000-0005-0000-0000-00002B000000}"/>
    <cellStyle name="Percent 2 2 2" xfId="77" xr:uid="{00000000-0005-0000-0000-000034000000}"/>
    <cellStyle name="Percent 2 3" xfId="67" xr:uid="{00000000-0005-0000-0000-000033000000}"/>
    <cellStyle name="Percent 2 4" xfId="105" xr:uid="{A5F415A8-5BF3-422A-A81E-43AA4030D9DD}"/>
    <cellStyle name="Percent 3" xfId="19" xr:uid="{00000000-0005-0000-0000-00002C000000}"/>
    <cellStyle name="Percent 3 2" xfId="36" xr:uid="{00000000-0005-0000-0000-00002D000000}"/>
    <cellStyle name="Percent 3 3" xfId="75" xr:uid="{00000000-0005-0000-0000-000035000000}"/>
    <cellStyle name="Percent 3 4" xfId="106" xr:uid="{ABEE6BE8-52A1-4168-9F00-DB9069487AB3}"/>
    <cellStyle name="Percent 4" xfId="22" xr:uid="{00000000-0005-0000-0000-00002E000000}"/>
    <cellStyle name="Percent 4 2" xfId="39" xr:uid="{00000000-0005-0000-0000-00002F000000}"/>
    <cellStyle name="Percent 5" xfId="4" xr:uid="{00000000-0005-0000-0000-000052000000}"/>
    <cellStyle name="Percent 5 10" xfId="8" xr:uid="{00000000-0005-0000-0000-000030000000}"/>
    <cellStyle name="Percent 5 10 2" xfId="16" xr:uid="{00000000-0005-0000-0000-000031000000}"/>
    <cellStyle name="Percent 6" xfId="51" xr:uid="{A6C91195-C18D-436C-A5BB-5745DD22B2EB}"/>
    <cellStyle name="Percent 6 2" xfId="83" xr:uid="{ADAE99D8-8FC4-4F1E-8283-AF179EA7DC30}"/>
    <cellStyle name="Percent 7" xfId="55" xr:uid="{43CAB761-189F-455B-8A60-944C0B234B45}"/>
    <cellStyle name="Percent 8" xfId="57" xr:uid="{6F8A8F77-3857-4E04-B157-9797A4DACF15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ECEFE"/>
      <color rgb="FF43D6DD"/>
      <color rgb="FF26B8FA"/>
      <color rgb="FFCC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mfine01/AppData/Local/Microsoft/Windows/INetCache/Content.Outlook/FBN3LC0B/UC_DY1_FinalRecon_EY2016%20(3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antu05\Desktop\DSH%20Audits\2011\Amended%20March%202015\Master\1310%20Final%20Revised%2003112015%20Statewide%20DSH%20Master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rcantu05/Desktop/DSH%20Audits/2011/Amended%20March%202015/Master/1310%20Final%20Revised%2003112015%20Statewide%20DSH%20Master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govind01\Documents\El%20Paso%20Managed%20Care%20Rates%20UMC%20Proposal\URI%20Applications\MRSA%20West%20SDA\MRSA%20West%20Application%20-%2095%25%20Compliance%20with%20Actuarial%20Adjustmen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xding\Desktop\Report%20Docs\TylerFiles\Model%20Template_Draft_Compa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ocuments%20and%20Settings/xding/Desktop/Report%20Docs/TylerFiles/Model%20Template_Draft_Compar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0R1004VFSRV01.txhhsc.txnet.state.tx.us\MyDocs1$\AC%20&amp;%20Hosp\UHRIP\PGY3\Actuarial\SFY20%20UHRIP%20Workbook%20-%2020190424%20PRELI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txhhsc.txnet.state.tx.us/sites/fs/ra/hs/DSHUC_Applications/8_MasterApplications/DY%206-B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AC%20&amp;%20Hosp/DRM/Modeling%20Requests%20FY%202021/NAIP%20Reduction/NAIP%20UPL%20Reduction%20Calculation_Revised_December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govind01\Documents\El%20Paso%20Managed%20Care%20Rates%20UMC%20Proposal\URI%20Applications\Bexar%20SDA\Bexar%20SDA%20Application%20-%2095%25%20Compliance%20Version%20with%20Actuarial%20Adjustmen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5-4-2014/2013%20UC%20RW%20-%20Master%20-%205.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4-30-2014/UC%20Check%20Tool%20Mar.%2018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ine01\AppData\Local\Microsoft\Windows\INetCache\Content.Outlook\FBN3LC0B\UC_DY1_FinalRecon_EY2016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>
        <row r="3">
          <cell r="A3">
            <v>454000</v>
          </cell>
        </row>
      </sheetData>
      <sheetData sheetId="4" refreshError="1"/>
      <sheetData sheetId="5">
        <row r="2">
          <cell r="B2">
            <v>450558</v>
          </cell>
        </row>
      </sheetData>
      <sheetData sheetId="6">
        <row r="5">
          <cell r="C5">
            <v>450002</v>
          </cell>
        </row>
      </sheetData>
      <sheetData sheetId="7" refreshError="1"/>
      <sheetData sheetId="8">
        <row r="22">
          <cell r="N22">
            <v>40817</v>
          </cell>
          <cell r="P22">
            <v>41182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40452</v>
          </cell>
          <cell r="B4">
            <v>40816</v>
          </cell>
        </row>
      </sheetData>
      <sheetData sheetId="6"/>
      <sheetData sheetId="7">
        <row r="2">
          <cell r="A2" t="str">
            <v>Medicare Number</v>
          </cell>
          <cell r="B2" t="str">
            <v>TPI</v>
          </cell>
          <cell r="C2" t="str">
            <v>QUALIFIED HOSPITAL</v>
          </cell>
          <cell r="D2" t="str">
            <v>DSH CAP (Estimated HSL)</v>
          </cell>
        </row>
        <row r="3">
          <cell r="A3" t="str">
            <v>450082</v>
          </cell>
          <cell r="B3" t="str">
            <v>020811801</v>
          </cell>
          <cell r="C3" t="str">
            <v>CHRISTUS SPOHN HOSPITAL - BEEVILLE</v>
          </cell>
          <cell r="D3">
            <v>3761786</v>
          </cell>
        </row>
        <row r="4">
          <cell r="A4" t="str">
            <v>450083</v>
          </cell>
          <cell r="B4" t="str">
            <v>020812601</v>
          </cell>
          <cell r="C4" t="str">
            <v>EAST TEXAS MEDICAL CENTER-TYLER</v>
          </cell>
          <cell r="D4">
            <v>22749751</v>
          </cell>
        </row>
        <row r="5">
          <cell r="A5" t="str">
            <v>450097</v>
          </cell>
          <cell r="B5" t="str">
            <v>020817501</v>
          </cell>
          <cell r="C5" t="str">
            <v>BAYSHORE MEDICAL CENTER</v>
          </cell>
          <cell r="D5">
            <v>28910566</v>
          </cell>
        </row>
        <row r="6">
          <cell r="A6" t="str">
            <v>450184</v>
          </cell>
          <cell r="B6" t="str">
            <v>020834001</v>
          </cell>
          <cell r="C6" t="str">
            <v>MEMORIAL HERMANN HOSPITAL SYSTEM</v>
          </cell>
          <cell r="D6">
            <v>116653466</v>
          </cell>
        </row>
        <row r="7">
          <cell r="A7" t="str">
            <v>450219</v>
          </cell>
          <cell r="B7" t="str">
            <v>020840701</v>
          </cell>
          <cell r="C7" t="str">
            <v>LLANO MEMORIAL HOSPITAL</v>
          </cell>
          <cell r="D7">
            <v>761705</v>
          </cell>
        </row>
        <row r="8">
          <cell r="A8" t="str">
            <v>450237</v>
          </cell>
          <cell r="B8" t="str">
            <v>020844901</v>
          </cell>
          <cell r="C8" t="str">
            <v>CHRISTUS SANTA ROSA HEALTH CARE</v>
          </cell>
          <cell r="D8">
            <v>63023841</v>
          </cell>
        </row>
        <row r="9">
          <cell r="A9" t="str">
            <v>450587</v>
          </cell>
          <cell r="B9" t="str">
            <v>020930601</v>
          </cell>
          <cell r="C9" t="str">
            <v>BROWNWOOD REGIONAL MEDICAL CTR</v>
          </cell>
          <cell r="D9">
            <v>3371554</v>
          </cell>
        </row>
        <row r="10">
          <cell r="A10" t="str">
            <v>450662</v>
          </cell>
          <cell r="B10" t="str">
            <v>020947001</v>
          </cell>
          <cell r="C10" t="str">
            <v>VALLEY REGIONAL MEDICAL CENTER</v>
          </cell>
          <cell r="D10">
            <v>20355806</v>
          </cell>
        </row>
        <row r="11">
          <cell r="A11" t="str">
            <v>450788</v>
          </cell>
          <cell r="B11" t="str">
            <v>020973601</v>
          </cell>
          <cell r="C11" t="str">
            <v>CORPUS CHRISTI MEDICAL CENTER</v>
          </cell>
          <cell r="D11">
            <v>12137897</v>
          </cell>
        </row>
        <row r="12">
          <cell r="A12" t="str">
            <v>450801</v>
          </cell>
          <cell r="B12" t="str">
            <v>020976901</v>
          </cell>
          <cell r="C12" t="str">
            <v>CHRISTUS ST MICHAEL HEALTH SYSTEM</v>
          </cell>
          <cell r="D12">
            <v>33386345</v>
          </cell>
        </row>
        <row r="13">
          <cell r="A13" t="str">
            <v>451317</v>
          </cell>
          <cell r="B13" t="str">
            <v>020991801</v>
          </cell>
          <cell r="C13" t="str">
            <v>MEMORIAL HOSPITAL DISTRICT-REFUGIO</v>
          </cell>
          <cell r="D13">
            <v>685791</v>
          </cell>
        </row>
        <row r="14">
          <cell r="A14" t="str">
            <v>453300</v>
          </cell>
          <cell r="B14" t="str">
            <v>021184901</v>
          </cell>
          <cell r="C14" t="str">
            <v>COOK CHILDREN'S MEDICAL CENTER</v>
          </cell>
          <cell r="D14">
            <v>11197247</v>
          </cell>
        </row>
        <row r="15">
          <cell r="A15" t="str">
            <v>453309</v>
          </cell>
          <cell r="B15" t="str">
            <v>021185601</v>
          </cell>
          <cell r="C15" t="str">
            <v>HEALTHBRIDGE CHILDREN'S HOSPITAL</v>
          </cell>
          <cell r="D15">
            <v>166159</v>
          </cell>
        </row>
        <row r="16">
          <cell r="A16" t="e">
            <v>#N/A</v>
          </cell>
          <cell r="B16" t="str">
            <v>021189801</v>
          </cell>
          <cell r="C16" t="str">
            <v>MILLWOOD HOSPITAL</v>
          </cell>
          <cell r="D16">
            <v>-1641025</v>
          </cell>
        </row>
        <row r="17">
          <cell r="A17" t="str">
            <v>454084</v>
          </cell>
          <cell r="B17" t="str">
            <v>021194801</v>
          </cell>
          <cell r="C17" t="str">
            <v>AUSTIN STATE HOSP</v>
          </cell>
          <cell r="D17">
            <v>56361493</v>
          </cell>
        </row>
        <row r="18">
          <cell r="A18" t="str">
            <v>454008</v>
          </cell>
          <cell r="B18" t="str">
            <v>021195501</v>
          </cell>
          <cell r="C18" t="str">
            <v>N TEXAS STATE-WICHITA FALLS and VERNON</v>
          </cell>
          <cell r="D18">
            <v>104028388</v>
          </cell>
        </row>
        <row r="19">
          <cell r="A19" t="e">
            <v>#N/A</v>
          </cell>
          <cell r="B19" t="str">
            <v>021214401</v>
          </cell>
          <cell r="C19" t="str">
            <v>DEVEREUX-TEXAS TREATMENT</v>
          </cell>
          <cell r="D19">
            <v>-204885</v>
          </cell>
        </row>
        <row r="20">
          <cell r="A20" t="str">
            <v>454114</v>
          </cell>
          <cell r="B20" t="str">
            <v>021215102</v>
          </cell>
          <cell r="C20" t="str">
            <v>CEDAR CREST HOSPITAL</v>
          </cell>
          <cell r="D20">
            <v>2903546</v>
          </cell>
        </row>
        <row r="21">
          <cell r="A21" t="str">
            <v>454088</v>
          </cell>
          <cell r="B21" t="str">
            <v>021219301</v>
          </cell>
          <cell r="C21" t="str">
            <v>RIO  GRANDE STATE HOSP</v>
          </cell>
          <cell r="D21">
            <v>15220723</v>
          </cell>
        </row>
        <row r="22">
          <cell r="A22" t="str">
            <v>454096</v>
          </cell>
          <cell r="B22" t="str">
            <v>021223501</v>
          </cell>
          <cell r="C22" t="str">
            <v>PADRE BEHAVIORAL HOSPITAL</v>
          </cell>
          <cell r="D22">
            <v>20125</v>
          </cell>
        </row>
        <row r="23">
          <cell r="A23" t="str">
            <v>450253</v>
          </cell>
          <cell r="B23" t="str">
            <v>083290905</v>
          </cell>
          <cell r="C23" t="str">
            <v>BELLVILLE GENERAL HOSPITAL</v>
          </cell>
          <cell r="D23">
            <v>473322</v>
          </cell>
        </row>
        <row r="24">
          <cell r="A24" t="str">
            <v>451325</v>
          </cell>
          <cell r="B24" t="str">
            <v>091770005</v>
          </cell>
          <cell r="C24" t="str">
            <v>CONCHO COUNTY HOSPITAL</v>
          </cell>
          <cell r="D24">
            <v>399567</v>
          </cell>
        </row>
        <row r="25">
          <cell r="A25" t="str">
            <v>450018</v>
          </cell>
          <cell r="B25" t="str">
            <v>094092602</v>
          </cell>
          <cell r="C25" t="str">
            <v>UNIV OF TEX MED BRANCH</v>
          </cell>
          <cell r="D25">
            <v>62627913</v>
          </cell>
        </row>
        <row r="26">
          <cell r="A26" t="str">
            <v>450037</v>
          </cell>
          <cell r="B26" t="str">
            <v>094095902</v>
          </cell>
          <cell r="C26" t="str">
            <v>GOOD SHEPHERD MEDICAL CENTER</v>
          </cell>
          <cell r="D26">
            <v>23785497</v>
          </cell>
        </row>
        <row r="27">
          <cell r="A27" t="str">
            <v>450102</v>
          </cell>
          <cell r="B27" t="str">
            <v>094108002</v>
          </cell>
          <cell r="C27" t="str">
            <v>MOTHER FRANCES HOSP REG HEALTHCARE CTR</v>
          </cell>
          <cell r="D27">
            <v>15153890</v>
          </cell>
        </row>
        <row r="28">
          <cell r="A28" t="str">
            <v>450107</v>
          </cell>
          <cell r="B28" t="str">
            <v>094109802</v>
          </cell>
          <cell r="C28" t="str">
            <v>LAS PALMAS MEDICAL CENTER</v>
          </cell>
          <cell r="D28">
            <v>25088305</v>
          </cell>
        </row>
        <row r="29">
          <cell r="A29" t="str">
            <v>450119</v>
          </cell>
          <cell r="B29" t="str">
            <v>094113001</v>
          </cell>
          <cell r="C29" t="str">
            <v>SOUTH TEXAS HEALTH SYSTEM</v>
          </cell>
          <cell r="D29">
            <v>29753896</v>
          </cell>
        </row>
        <row r="30">
          <cell r="A30" t="str">
            <v>450147</v>
          </cell>
          <cell r="B30" t="str">
            <v>094118902</v>
          </cell>
          <cell r="C30" t="str">
            <v>DETAR HOSPITAL</v>
          </cell>
          <cell r="D30">
            <v>4865973</v>
          </cell>
        </row>
        <row r="31">
          <cell r="A31" t="str">
            <v>450152</v>
          </cell>
          <cell r="B31" t="str">
            <v>094119702</v>
          </cell>
          <cell r="C31" t="str">
            <v>METROPLEX ADVENTIST HOSPITAL</v>
          </cell>
          <cell r="D31">
            <v>7722905</v>
          </cell>
        </row>
        <row r="32">
          <cell r="A32" t="str">
            <v>451358</v>
          </cell>
          <cell r="B32" t="str">
            <v>094121303</v>
          </cell>
          <cell r="C32" t="str">
            <v>MEMORIAL HOSPITAL-SEMINOLE</v>
          </cell>
          <cell r="D32">
            <v>1969956</v>
          </cell>
        </row>
        <row r="33">
          <cell r="A33" t="str">
            <v>450210</v>
          </cell>
          <cell r="B33" t="str">
            <v>094127002</v>
          </cell>
          <cell r="C33" t="str">
            <v>EAST TEXAS MEDICAL CENTER-CARTHAGE</v>
          </cell>
          <cell r="D33">
            <v>1365102</v>
          </cell>
        </row>
        <row r="34">
          <cell r="A34" t="str">
            <v>450221</v>
          </cell>
          <cell r="B34" t="str">
            <v>094129602</v>
          </cell>
          <cell r="C34" t="str">
            <v>MOORE COUNTY HOSPITAL DISTRICT</v>
          </cell>
          <cell r="D34">
            <v>637401</v>
          </cell>
        </row>
        <row r="35">
          <cell r="A35" t="str">
            <v>450243</v>
          </cell>
          <cell r="B35" t="str">
            <v>094131202</v>
          </cell>
          <cell r="C35" t="str">
            <v>HAMLIN MEMORIAL HOSPITAL</v>
          </cell>
          <cell r="D35">
            <v>311535</v>
          </cell>
        </row>
        <row r="36">
          <cell r="A36" t="str">
            <v>450388</v>
          </cell>
          <cell r="B36" t="str">
            <v>094154402</v>
          </cell>
          <cell r="C36" t="str">
            <v>METHODIST HOSPITAL</v>
          </cell>
          <cell r="D36">
            <v>69688339</v>
          </cell>
        </row>
        <row r="37">
          <cell r="A37" t="str">
            <v>450431</v>
          </cell>
          <cell r="B37" t="str">
            <v>094160102</v>
          </cell>
          <cell r="C37" t="str">
            <v>ST DAVID'S MEDICAL CENTER</v>
          </cell>
          <cell r="D37">
            <v>21696164</v>
          </cell>
        </row>
        <row r="38">
          <cell r="A38" t="str">
            <v>450475</v>
          </cell>
          <cell r="B38" t="str">
            <v>094162702</v>
          </cell>
          <cell r="C38" t="str">
            <v>HENDERSON MEMORIAL HOSPITAL</v>
          </cell>
          <cell r="D38">
            <v>828902</v>
          </cell>
        </row>
        <row r="39">
          <cell r="A39" t="str">
            <v>451312</v>
          </cell>
          <cell r="B39" t="str">
            <v>094171801</v>
          </cell>
          <cell r="C39" t="str">
            <v>RICE MEDICAL CENTER</v>
          </cell>
          <cell r="D39">
            <v>825948</v>
          </cell>
        </row>
        <row r="40">
          <cell r="A40" t="str">
            <v>450643</v>
          </cell>
          <cell r="B40" t="str">
            <v>094186602</v>
          </cell>
          <cell r="C40" t="str">
            <v>DOCTORS HOSPITAL - LAREDO</v>
          </cell>
          <cell r="D40">
            <v>4411440</v>
          </cell>
        </row>
        <row r="41">
          <cell r="A41" t="str">
            <v>450828</v>
          </cell>
          <cell r="B41" t="str">
            <v>094222902</v>
          </cell>
          <cell r="C41" t="str">
            <v>CHRISTUS SPOHN HOSPITAL -  ALICE</v>
          </cell>
          <cell r="D41">
            <v>4255480</v>
          </cell>
        </row>
        <row r="42">
          <cell r="A42" t="str">
            <v>451378</v>
          </cell>
          <cell r="B42" t="str">
            <v>094224503</v>
          </cell>
          <cell r="C42" t="str">
            <v>BIG BEND REGIONAL MEDICAL CENTER</v>
          </cell>
          <cell r="D42">
            <v>2464586</v>
          </cell>
        </row>
        <row r="43">
          <cell r="A43" t="str">
            <v>453308</v>
          </cell>
          <cell r="B43" t="str">
            <v>094357302</v>
          </cell>
          <cell r="C43" t="str">
            <v>OUR CHILDREN'S HOUSE AT BAYLOR</v>
          </cell>
          <cell r="D43">
            <v>1794015</v>
          </cell>
        </row>
        <row r="44">
          <cell r="A44" t="str">
            <v>450092</v>
          </cell>
          <cell r="B44" t="str">
            <v>110803703</v>
          </cell>
          <cell r="C44" t="str">
            <v>FORT DUNCAN REGIONAL MEDICAL CENTER</v>
          </cell>
          <cell r="D44">
            <v>5831497</v>
          </cell>
        </row>
        <row r="45">
          <cell r="A45" t="str">
            <v>451354</v>
          </cell>
          <cell r="B45" t="str">
            <v>110856504</v>
          </cell>
          <cell r="C45" t="str">
            <v>HAMILTON HOSPITAL</v>
          </cell>
          <cell r="D45">
            <v>1290646</v>
          </cell>
        </row>
        <row r="46">
          <cell r="A46" t="str">
            <v>450032</v>
          </cell>
          <cell r="B46" t="str">
            <v>112667403</v>
          </cell>
          <cell r="C46" t="str">
            <v>Good Shepherd Medical Center - Marshall</v>
          </cell>
          <cell r="D46">
            <v>6095598</v>
          </cell>
        </row>
        <row r="47">
          <cell r="A47" t="str">
            <v>450076</v>
          </cell>
          <cell r="B47" t="str">
            <v>112672402</v>
          </cell>
          <cell r="C47" t="str">
            <v>M. D. ANDERSON CANCER CENTER</v>
          </cell>
          <cell r="D47">
            <v>49050767</v>
          </cell>
        </row>
        <row r="48">
          <cell r="A48" t="str">
            <v>451346</v>
          </cell>
          <cell r="B48" t="str">
            <v>112673204</v>
          </cell>
          <cell r="C48" t="str">
            <v>YOAKUM COMMUNITY HOSPITAL</v>
          </cell>
          <cell r="D48">
            <v>1156049</v>
          </cell>
        </row>
        <row r="49">
          <cell r="A49" t="str">
            <v>450135</v>
          </cell>
          <cell r="B49" t="str">
            <v>112677302</v>
          </cell>
          <cell r="C49" t="str">
            <v>TEXAS HEALTH FORT WORTH</v>
          </cell>
          <cell r="D49">
            <v>67556896</v>
          </cell>
        </row>
        <row r="50">
          <cell r="A50" t="str">
            <v>450176</v>
          </cell>
          <cell r="B50" t="str">
            <v>112679902</v>
          </cell>
          <cell r="C50" t="str">
            <v>MISSION REGIONAL MEDICAL CENTER</v>
          </cell>
          <cell r="D50">
            <v>14190330</v>
          </cell>
        </row>
        <row r="51">
          <cell r="A51" t="str">
            <v>451377</v>
          </cell>
          <cell r="B51" t="str">
            <v>112684904</v>
          </cell>
          <cell r="C51" t="str">
            <v>REEVES COUNTY HOSPITAL</v>
          </cell>
          <cell r="D51">
            <v>1891289</v>
          </cell>
        </row>
        <row r="52">
          <cell r="A52" t="str">
            <v>450293</v>
          </cell>
          <cell r="B52" t="str">
            <v>112688002</v>
          </cell>
          <cell r="C52" t="str">
            <v>FRIO HOSPITAL</v>
          </cell>
          <cell r="D52">
            <v>1658161</v>
          </cell>
        </row>
        <row r="53">
          <cell r="A53" t="str">
            <v>450620</v>
          </cell>
          <cell r="B53" t="str">
            <v>112690603</v>
          </cell>
          <cell r="C53" t="str">
            <v>DIMMIT COUNTY MEMORIAL HOSPITAL</v>
          </cell>
          <cell r="D53">
            <v>1892872</v>
          </cell>
        </row>
        <row r="54">
          <cell r="A54" t="str">
            <v>450395</v>
          </cell>
          <cell r="B54" t="str">
            <v>112697102</v>
          </cell>
          <cell r="C54" t="str">
            <v>POLK COUNTY MEMORIAL HOSP</v>
          </cell>
          <cell r="D54">
            <v>5724882</v>
          </cell>
        </row>
        <row r="55">
          <cell r="A55" t="str">
            <v>450447</v>
          </cell>
          <cell r="B55" t="str">
            <v>112701102</v>
          </cell>
          <cell r="C55" t="str">
            <v>NAVARRO REGIONAL HOSPITAL</v>
          </cell>
          <cell r="D55">
            <v>3665202</v>
          </cell>
        </row>
        <row r="56">
          <cell r="A56" t="e">
            <v>#N/A</v>
          </cell>
          <cell r="B56" t="str">
            <v>112704504</v>
          </cell>
          <cell r="C56" t="str">
            <v>OCHILTREE HOSPITAL DISTRICT</v>
          </cell>
          <cell r="D56">
            <v>-137327</v>
          </cell>
        </row>
        <row r="57">
          <cell r="A57" t="str">
            <v>450573</v>
          </cell>
          <cell r="B57" t="str">
            <v>112706003</v>
          </cell>
          <cell r="C57" t="str">
            <v>CHRISTUS JASPER MEMORIAL HOSPITAL</v>
          </cell>
          <cell r="D57">
            <v>2272204</v>
          </cell>
        </row>
        <row r="58">
          <cell r="A58" t="str">
            <v>450711</v>
          </cell>
          <cell r="B58" t="str">
            <v>112716902</v>
          </cell>
          <cell r="C58" t="str">
            <v>RIO GRANDE REGIONAL HOSPITAL</v>
          </cell>
          <cell r="D58">
            <v>14351907</v>
          </cell>
        </row>
        <row r="59">
          <cell r="A59" t="str">
            <v>450716</v>
          </cell>
          <cell r="B59" t="str">
            <v>112718503</v>
          </cell>
          <cell r="C59" t="str">
            <v>CYPRESS FAIRBANKS MEDICAL CENTER</v>
          </cell>
          <cell r="D59">
            <v>7089948</v>
          </cell>
        </row>
        <row r="60">
          <cell r="A60" t="str">
            <v>450803</v>
          </cell>
          <cell r="B60" t="str">
            <v>112727604</v>
          </cell>
          <cell r="C60" t="str">
            <v>DOCTORS HOSPITAL-TIDWELL</v>
          </cell>
          <cell r="D60">
            <v>3265692</v>
          </cell>
        </row>
        <row r="61">
          <cell r="A61" t="str">
            <v>453323</v>
          </cell>
          <cell r="B61" t="str">
            <v>112742503</v>
          </cell>
          <cell r="C61" t="str">
            <v>CLARITY CHILD GUIDANCE CENTER</v>
          </cell>
          <cell r="D61">
            <v>1791277</v>
          </cell>
        </row>
        <row r="62">
          <cell r="A62" t="str">
            <v>454100</v>
          </cell>
          <cell r="B62" t="str">
            <v>112751605</v>
          </cell>
          <cell r="C62" t="str">
            <v>EL PASO PSYCHIATRIC CENTER</v>
          </cell>
          <cell r="D62">
            <v>17949625</v>
          </cell>
        </row>
        <row r="63">
          <cell r="A63" t="str">
            <v>450241</v>
          </cell>
          <cell r="B63" t="str">
            <v>119874904</v>
          </cell>
          <cell r="C63" t="str">
            <v>FAITH COMMUNITY HOSPITAL</v>
          </cell>
          <cell r="D63">
            <v>475188</v>
          </cell>
        </row>
        <row r="64">
          <cell r="A64" t="str">
            <v>450154</v>
          </cell>
          <cell r="B64" t="str">
            <v>119877204</v>
          </cell>
          <cell r="C64" t="str">
            <v>VAL VERDE REGIONAL MED CENTER</v>
          </cell>
          <cell r="D64">
            <v>6549320</v>
          </cell>
        </row>
        <row r="65">
          <cell r="A65" t="str">
            <v>450746</v>
          </cell>
          <cell r="B65" t="str">
            <v>121053602</v>
          </cell>
          <cell r="C65" t="str">
            <v>KNOX COUNTY HOSPITAL</v>
          </cell>
          <cell r="D65">
            <v>202429</v>
          </cell>
        </row>
        <row r="66">
          <cell r="A66" t="str">
            <v>451352</v>
          </cell>
          <cell r="B66" t="str">
            <v>121692107</v>
          </cell>
          <cell r="C66" t="str">
            <v>HARDEMAN COUNTY MEMORIAL</v>
          </cell>
          <cell r="D66">
            <v>326649</v>
          </cell>
        </row>
        <row r="67">
          <cell r="A67" t="str">
            <v>450090</v>
          </cell>
          <cell r="B67" t="str">
            <v>121777003</v>
          </cell>
          <cell r="C67" t="str">
            <v>NORTH TEXAS MEDICAL CENTER</v>
          </cell>
          <cell r="D67">
            <v>2429962</v>
          </cell>
        </row>
        <row r="68">
          <cell r="A68" t="str">
            <v>450165</v>
          </cell>
          <cell r="B68" t="str">
            <v>121780403</v>
          </cell>
          <cell r="C68" t="str">
            <v>SOUTH TEXAS REGIONAL MEDICAL</v>
          </cell>
          <cell r="D68">
            <v>2875302</v>
          </cell>
        </row>
        <row r="69">
          <cell r="A69" t="str">
            <v>451324</v>
          </cell>
          <cell r="B69" t="str">
            <v>121781205</v>
          </cell>
          <cell r="C69" t="str">
            <v>LILLIAN M HUDSPETH MEMORIAL HOSP</v>
          </cell>
          <cell r="D69">
            <v>785180</v>
          </cell>
        </row>
        <row r="70">
          <cell r="A70" t="str">
            <v>450177</v>
          </cell>
          <cell r="B70" t="str">
            <v>121782003</v>
          </cell>
          <cell r="C70" t="str">
            <v>UVALDE MEMORIAL HOSPITAL</v>
          </cell>
          <cell r="D70">
            <v>3692120</v>
          </cell>
        </row>
        <row r="71">
          <cell r="A71" t="str">
            <v>450234</v>
          </cell>
          <cell r="B71" t="str">
            <v>121784603</v>
          </cell>
          <cell r="C71" t="str">
            <v>COMANCHE COMMUNITY HOSPITAL</v>
          </cell>
          <cell r="D71">
            <v>415758</v>
          </cell>
        </row>
        <row r="72">
          <cell r="A72" t="str">
            <v>450235</v>
          </cell>
          <cell r="B72" t="str">
            <v>121785303</v>
          </cell>
          <cell r="C72" t="str">
            <v>MEMORIAL HOSPITAL-GONZALES</v>
          </cell>
          <cell r="D72">
            <v>2112085</v>
          </cell>
        </row>
        <row r="73">
          <cell r="A73" t="str">
            <v>450591</v>
          </cell>
          <cell r="B73" t="str">
            <v>121805903</v>
          </cell>
          <cell r="C73" t="str">
            <v>ANGLETON DANBURY MEDICAL CENTER</v>
          </cell>
          <cell r="D73">
            <v>4576612</v>
          </cell>
        </row>
        <row r="74">
          <cell r="A74" t="str">
            <v>450617</v>
          </cell>
          <cell r="B74" t="str">
            <v>121807504</v>
          </cell>
          <cell r="C74" t="str">
            <v>CLEAR LAKE REGIONAL MEDICAL</v>
          </cell>
          <cell r="D74">
            <v>3769234</v>
          </cell>
        </row>
        <row r="75">
          <cell r="A75" t="str">
            <v>451363</v>
          </cell>
          <cell r="B75" t="str">
            <v>121808305</v>
          </cell>
          <cell r="C75" t="str">
            <v>JACKSON COUNTY HOSPITAL</v>
          </cell>
          <cell r="D75">
            <v>2186708</v>
          </cell>
        </row>
        <row r="76">
          <cell r="A76" t="str">
            <v>450833</v>
          </cell>
          <cell r="B76" t="str">
            <v>121822403</v>
          </cell>
          <cell r="C76" t="str">
            <v>ENNIS REGIONAL MEDICAL CENTER</v>
          </cell>
          <cell r="D76">
            <v>2649791</v>
          </cell>
        </row>
        <row r="77">
          <cell r="A77" t="e">
            <v>#N/A</v>
          </cell>
          <cell r="B77" t="str">
            <v>121829902</v>
          </cell>
          <cell r="C77" t="str">
            <v>WEST OAKS HOSPITAL INC</v>
          </cell>
          <cell r="D77">
            <v>-1286962</v>
          </cell>
        </row>
        <row r="78">
          <cell r="A78" t="str">
            <v>451337</v>
          </cell>
          <cell r="B78" t="str">
            <v>126667806</v>
          </cell>
          <cell r="C78" t="str">
            <v>W. J. MANGOLD MEMORIAL HOSP</v>
          </cell>
          <cell r="D78">
            <v>917310</v>
          </cell>
        </row>
        <row r="79">
          <cell r="A79" t="str">
            <v>450039</v>
          </cell>
          <cell r="B79" t="str">
            <v>126675104</v>
          </cell>
          <cell r="C79" t="str">
            <v>JPS HEALTH NETWORK</v>
          </cell>
          <cell r="D79">
            <v>257755375</v>
          </cell>
        </row>
        <row r="80">
          <cell r="A80" t="str">
            <v>450539</v>
          </cell>
          <cell r="B80" t="str">
            <v>127263503</v>
          </cell>
          <cell r="C80" t="str">
            <v>METHODIST HOSPITAL-PLAINVIEW</v>
          </cell>
          <cell r="D80">
            <v>1075120</v>
          </cell>
        </row>
        <row r="81">
          <cell r="A81" t="str">
            <v>450011</v>
          </cell>
          <cell r="B81" t="str">
            <v>127267603</v>
          </cell>
          <cell r="C81" t="str">
            <v>ST JOSEPH REGIONAL HEALTH CENTER</v>
          </cell>
          <cell r="D81">
            <v>22545280</v>
          </cell>
        </row>
        <row r="82">
          <cell r="A82" t="str">
            <v>450690</v>
          </cell>
          <cell r="B82" t="str">
            <v>127278304</v>
          </cell>
          <cell r="C82" t="str">
            <v>UT HEALTH CENTER-TYLER</v>
          </cell>
          <cell r="D82">
            <v>8564214</v>
          </cell>
        </row>
        <row r="83">
          <cell r="A83" t="str">
            <v>450015</v>
          </cell>
          <cell r="B83" t="str">
            <v>127295703</v>
          </cell>
          <cell r="C83" t="str">
            <v>DALLAS COUNTY HOSPITAL DISTRICT</v>
          </cell>
          <cell r="D83">
            <v>400228098</v>
          </cell>
        </row>
        <row r="84">
          <cell r="A84" t="str">
            <v>450144</v>
          </cell>
          <cell r="B84" t="str">
            <v>127298103</v>
          </cell>
          <cell r="C84" t="str">
            <v>PERMIAN REGIONAL MEDICAL CENTER</v>
          </cell>
          <cell r="D84">
            <v>1558654</v>
          </cell>
        </row>
        <row r="85">
          <cell r="A85" t="str">
            <v>450330</v>
          </cell>
          <cell r="B85" t="str">
            <v>127303903</v>
          </cell>
          <cell r="C85" t="str">
            <v>OAK BEND MED. CTR.</v>
          </cell>
          <cell r="D85">
            <v>11220268</v>
          </cell>
        </row>
        <row r="86">
          <cell r="A86" t="str">
            <v>450698</v>
          </cell>
          <cell r="B86" t="str">
            <v>127313803</v>
          </cell>
          <cell r="C86" t="str">
            <v>LAMB HEALTHCARE CENTER</v>
          </cell>
          <cell r="D86">
            <v>1713821</v>
          </cell>
        </row>
        <row r="87">
          <cell r="A87" t="str">
            <v>453306</v>
          </cell>
          <cell r="B87" t="str">
            <v>127319504</v>
          </cell>
          <cell r="C87" t="str">
            <v>COVENANT CHILDREN'S HOSPITAL</v>
          </cell>
          <cell r="D87">
            <v>3619390</v>
          </cell>
        </row>
        <row r="88">
          <cell r="A88" t="str">
            <v>450002</v>
          </cell>
          <cell r="B88" t="str">
            <v>130601104</v>
          </cell>
          <cell r="C88" t="str">
            <v>PROVIDENCE MEMORIAL HOSPITAL</v>
          </cell>
          <cell r="D88">
            <v>6429022</v>
          </cell>
        </row>
        <row r="89">
          <cell r="A89" t="str">
            <v>450194</v>
          </cell>
          <cell r="B89" t="str">
            <v>130612806</v>
          </cell>
          <cell r="C89" t="str">
            <v>EAST TEXAS MEDICAL CENTER-JACKSONVILLE</v>
          </cell>
          <cell r="D89">
            <v>2644178</v>
          </cell>
        </row>
        <row r="90">
          <cell r="A90" t="str">
            <v>450085</v>
          </cell>
          <cell r="B90" t="str">
            <v>130613604</v>
          </cell>
          <cell r="C90" t="str">
            <v>GRAHAM GENERAL HOSPITAL</v>
          </cell>
          <cell r="D90">
            <v>1055150</v>
          </cell>
        </row>
        <row r="91">
          <cell r="A91" t="str">
            <v>450178</v>
          </cell>
          <cell r="B91" t="str">
            <v>130616905</v>
          </cell>
          <cell r="C91" t="str">
            <v>PECOS COUNTY MEMORIAL HOSP</v>
          </cell>
          <cell r="D91">
            <v>2597296</v>
          </cell>
        </row>
        <row r="92">
          <cell r="A92" t="str">
            <v>450399</v>
          </cell>
          <cell r="B92" t="str">
            <v>130618504</v>
          </cell>
          <cell r="C92" t="str">
            <v>BROWNFIELD REGIONAL MEDICAL CENTER</v>
          </cell>
          <cell r="D92">
            <v>1643816</v>
          </cell>
        </row>
        <row r="93">
          <cell r="A93" t="str">
            <v>451331</v>
          </cell>
          <cell r="B93" t="str">
            <v>130826407</v>
          </cell>
          <cell r="C93" t="str">
            <v>COON MEMORIAL HOSPITAL</v>
          </cell>
          <cell r="D93">
            <v>1053818</v>
          </cell>
        </row>
        <row r="94">
          <cell r="A94" t="str">
            <v>450188</v>
          </cell>
          <cell r="B94" t="str">
            <v>130862905</v>
          </cell>
          <cell r="C94" t="str">
            <v>EAST TEXAS MED CTR-CLARKSVILLE</v>
          </cell>
          <cell r="D94">
            <v>2738103</v>
          </cell>
        </row>
        <row r="95">
          <cell r="A95" t="str">
            <v>451372</v>
          </cell>
          <cell r="B95" t="str">
            <v>130877708</v>
          </cell>
          <cell r="C95" t="str">
            <v>MULESHOE AREA HOSPITAL</v>
          </cell>
          <cell r="D95">
            <v>552514</v>
          </cell>
        </row>
        <row r="96">
          <cell r="A96" t="str">
            <v>450465</v>
          </cell>
          <cell r="B96" t="str">
            <v>130959304</v>
          </cell>
          <cell r="C96" t="str">
            <v>MATAGORDA REGIONAL MEDICAL CENTER</v>
          </cell>
          <cell r="D96">
            <v>3531665</v>
          </cell>
        </row>
        <row r="97">
          <cell r="A97" t="str">
            <v>450508</v>
          </cell>
          <cell r="B97" t="str">
            <v>131030203</v>
          </cell>
          <cell r="C97" t="str">
            <v>MEMORIAL HOSPITAL-NACOGDOCHES</v>
          </cell>
          <cell r="D97">
            <v>10202369</v>
          </cell>
        </row>
        <row r="98">
          <cell r="A98" t="str">
            <v>451302</v>
          </cell>
          <cell r="B98" t="str">
            <v>131035105</v>
          </cell>
          <cell r="C98" t="str">
            <v>GOOD SHEPHERD M C - LINDEN</v>
          </cell>
          <cell r="D98">
            <v>397789</v>
          </cell>
        </row>
        <row r="99">
          <cell r="A99" t="str">
            <v>450236</v>
          </cell>
          <cell r="B99" t="str">
            <v>131037704</v>
          </cell>
          <cell r="C99" t="str">
            <v>HOPKINS COUNTY MEMORIAL HOSP</v>
          </cell>
          <cell r="D99">
            <v>2975180</v>
          </cell>
        </row>
        <row r="100">
          <cell r="A100" t="str">
            <v>450352</v>
          </cell>
          <cell r="B100" t="str">
            <v>131038504</v>
          </cell>
          <cell r="C100" t="str">
            <v>PRESBYTERIAN HOSPITAL OF GREENVILLE</v>
          </cell>
          <cell r="D100">
            <v>13695876</v>
          </cell>
        </row>
        <row r="101">
          <cell r="A101" t="str">
            <v>450446</v>
          </cell>
          <cell r="B101" t="str">
            <v>131040104</v>
          </cell>
          <cell r="C101" t="str">
            <v>RIVERSIDE GENERAL HOSPITAL</v>
          </cell>
          <cell r="D101">
            <v>3801049</v>
          </cell>
        </row>
        <row r="102">
          <cell r="A102" t="str">
            <v>450653</v>
          </cell>
          <cell r="B102" t="str">
            <v>131043506</v>
          </cell>
          <cell r="C102" t="str">
            <v>SCENIC MOUNTAIN MEDICAL CENTER</v>
          </cell>
          <cell r="D102">
            <v>2295123</v>
          </cell>
        </row>
        <row r="103">
          <cell r="A103" t="str">
            <v>453301</v>
          </cell>
          <cell r="B103" t="str">
            <v>132812205</v>
          </cell>
          <cell r="C103" t="str">
            <v>DRISCOLL CHILDREN'S HOSPITAL</v>
          </cell>
          <cell r="D103">
            <v>22923674</v>
          </cell>
        </row>
        <row r="104">
          <cell r="A104" t="str">
            <v>450055</v>
          </cell>
          <cell r="B104" t="str">
            <v>133244705</v>
          </cell>
          <cell r="C104" t="str">
            <v>ROLLING PLAINS MEMORIAL HOSPITAL</v>
          </cell>
          <cell r="D104">
            <v>3090096</v>
          </cell>
        </row>
        <row r="105">
          <cell r="A105" t="str">
            <v>450369</v>
          </cell>
          <cell r="B105" t="str">
            <v>133250406</v>
          </cell>
          <cell r="C105" t="str">
            <v>CHILDRESS REGIONAL MEDICAL</v>
          </cell>
          <cell r="D105">
            <v>1478489</v>
          </cell>
        </row>
        <row r="106">
          <cell r="A106" t="str">
            <v>450192</v>
          </cell>
          <cell r="B106" t="str">
            <v>133252005</v>
          </cell>
          <cell r="C106" t="str">
            <v>HILL REGIONAL HOSPITAL</v>
          </cell>
          <cell r="D106">
            <v>2622668</v>
          </cell>
        </row>
        <row r="107">
          <cell r="A107" t="str">
            <v>452033</v>
          </cell>
          <cell r="B107" t="str">
            <v>133257904</v>
          </cell>
          <cell r="C107" t="str">
            <v>T. C. I. D.</v>
          </cell>
          <cell r="D107">
            <v>13331075</v>
          </cell>
        </row>
        <row r="108">
          <cell r="A108" t="str">
            <v>454009</v>
          </cell>
          <cell r="B108" t="str">
            <v>133331202</v>
          </cell>
          <cell r="C108" t="str">
            <v>RUSK STATE HOSPITAL</v>
          </cell>
          <cell r="D108">
            <v>58284806</v>
          </cell>
        </row>
        <row r="109">
          <cell r="A109" t="str">
            <v>450289</v>
          </cell>
          <cell r="B109" t="str">
            <v>133355104</v>
          </cell>
          <cell r="C109" t="str">
            <v>HARRIS COUNTY HOSPITAL DISTRICT</v>
          </cell>
          <cell r="D109">
            <v>517210372</v>
          </cell>
        </row>
        <row r="110">
          <cell r="A110" t="str">
            <v>450348</v>
          </cell>
          <cell r="B110" t="str">
            <v>133367602</v>
          </cell>
          <cell r="C110" t="str">
            <v>FALLS COMMUNITY HOSPITAL</v>
          </cell>
          <cell r="D110">
            <v>1539666</v>
          </cell>
        </row>
        <row r="111">
          <cell r="A111" t="str">
            <v>450231</v>
          </cell>
          <cell r="B111" t="str">
            <v>133457505</v>
          </cell>
          <cell r="C111" t="str">
            <v>BAPTIST ST ANTHONY'S</v>
          </cell>
          <cell r="D111">
            <v>13563518</v>
          </cell>
        </row>
        <row r="112">
          <cell r="A112" t="str">
            <v>450155</v>
          </cell>
          <cell r="B112" t="str">
            <v>133544006</v>
          </cell>
          <cell r="C112" t="str">
            <v>HEREFORD REGIONAL MEDICAL CENTER</v>
          </cell>
          <cell r="D112">
            <v>1157673</v>
          </cell>
        </row>
        <row r="113">
          <cell r="A113" t="str">
            <v>450200</v>
          </cell>
          <cell r="B113" t="str">
            <v>133545705</v>
          </cell>
          <cell r="C113" t="str">
            <v>WADLEY REGIONAL MEDICAL CENTER</v>
          </cell>
          <cell r="D113">
            <v>14758940</v>
          </cell>
        </row>
        <row r="114">
          <cell r="A114" t="str">
            <v>450051</v>
          </cell>
          <cell r="B114" t="str">
            <v>135032405</v>
          </cell>
          <cell r="C114" t="str">
            <v>METHODIST DALLAS MEDICAL CENTER</v>
          </cell>
          <cell r="D114">
            <v>42346283</v>
          </cell>
        </row>
        <row r="115">
          <cell r="A115" t="str">
            <v>450370</v>
          </cell>
          <cell r="B115" t="str">
            <v>135033204</v>
          </cell>
          <cell r="C115" t="str">
            <v>COLUMBUS COMMUNITY HOSPITAL</v>
          </cell>
          <cell r="D115">
            <v>450168</v>
          </cell>
        </row>
        <row r="116">
          <cell r="A116" t="str">
            <v>450128</v>
          </cell>
          <cell r="B116" t="str">
            <v>135035706</v>
          </cell>
          <cell r="C116" t="str">
            <v>KNAPP MEDICAL CENTER</v>
          </cell>
          <cell r="D116">
            <v>42841661</v>
          </cell>
        </row>
        <row r="117">
          <cell r="A117" t="str">
            <v>450137</v>
          </cell>
          <cell r="B117" t="str">
            <v>135036506</v>
          </cell>
          <cell r="C117" t="str">
            <v>BAYLOR ALL SAINTS MEDICAL CENTER</v>
          </cell>
          <cell r="D117">
            <v>12583129</v>
          </cell>
        </row>
        <row r="118">
          <cell r="A118" t="str">
            <v>450108</v>
          </cell>
          <cell r="B118" t="str">
            <v>135151206</v>
          </cell>
          <cell r="C118" t="str">
            <v>CONNALLY MEMORIAL MEDICAL CENTER</v>
          </cell>
          <cell r="D118">
            <v>2270763</v>
          </cell>
        </row>
        <row r="119">
          <cell r="A119" t="str">
            <v>450187</v>
          </cell>
          <cell r="B119" t="str">
            <v>135226205</v>
          </cell>
          <cell r="C119" t="str">
            <v>TRINITY COMMUNITY MEDICAL CTR of BRENHAM</v>
          </cell>
          <cell r="D119">
            <v>1322124</v>
          </cell>
        </row>
        <row r="120">
          <cell r="A120" t="str">
            <v>450132</v>
          </cell>
          <cell r="B120" t="str">
            <v>135235306</v>
          </cell>
          <cell r="C120" t="str">
            <v>MEDICAL CENTER HOSPITAL</v>
          </cell>
          <cell r="D120">
            <v>33147614</v>
          </cell>
        </row>
        <row r="121">
          <cell r="A121" t="str">
            <v>450010</v>
          </cell>
          <cell r="B121" t="str">
            <v>135237906</v>
          </cell>
          <cell r="C121" t="str">
            <v>UNITED REGIONAL HEALTHCARE SYSTEM</v>
          </cell>
          <cell r="D121">
            <v>29111264</v>
          </cell>
        </row>
        <row r="122">
          <cell r="A122" t="str">
            <v>450213</v>
          </cell>
          <cell r="B122" t="str">
            <v>136141205</v>
          </cell>
          <cell r="C122" t="str">
            <v>BEXAR COUNTY HOSPITAL DISTRICT</v>
          </cell>
          <cell r="D122">
            <v>207622864</v>
          </cell>
        </row>
        <row r="123">
          <cell r="A123" t="str">
            <v>450133</v>
          </cell>
          <cell r="B123" t="str">
            <v>136143806</v>
          </cell>
          <cell r="C123" t="str">
            <v>MIDLAND MEMORIAL HOSPITAL</v>
          </cell>
          <cell r="D123">
            <v>22755558</v>
          </cell>
        </row>
        <row r="124">
          <cell r="A124" t="str">
            <v>451347</v>
          </cell>
          <cell r="B124" t="str">
            <v>136144610</v>
          </cell>
          <cell r="C124" t="str">
            <v>COLEMAN CO. MED. CTR.</v>
          </cell>
          <cell r="D124">
            <v>708174</v>
          </cell>
        </row>
        <row r="125">
          <cell r="A125" t="str">
            <v>451333</v>
          </cell>
          <cell r="B125">
            <v>136145310</v>
          </cell>
          <cell r="C125" t="str">
            <v>MARTIN COUNTY HOSPITAL DIST</v>
          </cell>
          <cell r="D125">
            <v>1897664</v>
          </cell>
        </row>
        <row r="126">
          <cell r="A126" t="str">
            <v>450073</v>
          </cell>
          <cell r="B126" t="str">
            <v>136330107</v>
          </cell>
          <cell r="C126" t="str">
            <v>D M COGDELL MEMORIAL HOSPITAL</v>
          </cell>
          <cell r="D126">
            <v>3728358</v>
          </cell>
        </row>
        <row r="127">
          <cell r="A127" t="str">
            <v>450654</v>
          </cell>
          <cell r="B127" t="str">
            <v>136332705</v>
          </cell>
          <cell r="C127" t="str">
            <v>STARR COUNTY MEMORIAL HOSP</v>
          </cell>
          <cell r="D127">
            <v>7061410</v>
          </cell>
        </row>
        <row r="128">
          <cell r="A128" t="str">
            <v>450033</v>
          </cell>
          <cell r="B128" t="str">
            <v>136361607</v>
          </cell>
          <cell r="C128" t="str">
            <v>VALLEY BAPTIST MEDICAL CENTER</v>
          </cell>
          <cell r="D128">
            <v>27152136</v>
          </cell>
        </row>
        <row r="129">
          <cell r="A129" t="str">
            <v>450163</v>
          </cell>
          <cell r="B129" t="str">
            <v>136436606</v>
          </cell>
          <cell r="C129" t="str">
            <v>CHRISTUS SPOHN HOSPITAL - KLEBERG</v>
          </cell>
          <cell r="D129">
            <v>5040506</v>
          </cell>
        </row>
        <row r="130">
          <cell r="A130" t="str">
            <v>450005</v>
          </cell>
          <cell r="B130" t="str">
            <v>136488705</v>
          </cell>
          <cell r="C130" t="str">
            <v>MEMORIAL HERMANN BAPTIST ORANGE HOSPITAL</v>
          </cell>
          <cell r="D130">
            <v>6477542</v>
          </cell>
        </row>
        <row r="131">
          <cell r="A131" t="str">
            <v>450697</v>
          </cell>
          <cell r="B131" t="str">
            <v>136491104</v>
          </cell>
          <cell r="C131" t="str">
            <v>SOUTHWEST GENERAL HOSPITAL</v>
          </cell>
          <cell r="D131">
            <v>6060647</v>
          </cell>
        </row>
        <row r="132">
          <cell r="A132" t="str">
            <v>450571</v>
          </cell>
          <cell r="B132" t="str">
            <v>137226005</v>
          </cell>
          <cell r="C132" t="str">
            <v>SHANNON MEDICAL CENTER</v>
          </cell>
          <cell r="D132">
            <v>18867230</v>
          </cell>
        </row>
        <row r="133">
          <cell r="A133" t="str">
            <v>451308</v>
          </cell>
          <cell r="B133" t="str">
            <v>137227806</v>
          </cell>
          <cell r="C133" t="str">
            <v>YOAKUM COUNTY HOSPITAL</v>
          </cell>
          <cell r="D133">
            <v>1376235</v>
          </cell>
        </row>
        <row r="134">
          <cell r="A134" t="str">
            <v>450209</v>
          </cell>
          <cell r="B134" t="str">
            <v>137245009</v>
          </cell>
          <cell r="C134" t="str">
            <v>NORTHWEST TEXAS HEATHCARE SYSTEM</v>
          </cell>
          <cell r="D134">
            <v>35259518</v>
          </cell>
        </row>
        <row r="135">
          <cell r="A135" t="str">
            <v>450054</v>
          </cell>
          <cell r="B135" t="str">
            <v>137249208</v>
          </cell>
          <cell r="C135" t="str">
            <v>SCOTT AND WHITE MEMORIAL HOSPITAL</v>
          </cell>
          <cell r="D135">
            <v>44594350</v>
          </cell>
        </row>
        <row r="136">
          <cell r="A136" t="str">
            <v>450124</v>
          </cell>
          <cell r="B136" t="str">
            <v>137265806</v>
          </cell>
          <cell r="C136" t="str">
            <v>UNIVERSITY MEDICAL CENTER at BRACKENRIDGE</v>
          </cell>
          <cell r="D136">
            <v>92989105</v>
          </cell>
        </row>
        <row r="137">
          <cell r="A137" t="str">
            <v>450296</v>
          </cell>
          <cell r="B137" t="str">
            <v>137279905</v>
          </cell>
          <cell r="C137" t="str">
            <v>CLEVELAND REGIONAL MEDICAL</v>
          </cell>
          <cell r="D137">
            <v>6547183</v>
          </cell>
        </row>
        <row r="138">
          <cell r="A138" t="str">
            <v>450580</v>
          </cell>
          <cell r="B138" t="str">
            <v>137319306</v>
          </cell>
          <cell r="C138" t="str">
            <v>EAST TEXAS MEDICAL CENTER-CROCKETT</v>
          </cell>
          <cell r="D138">
            <v>3197733</v>
          </cell>
        </row>
        <row r="139">
          <cell r="A139" t="str">
            <v>451300</v>
          </cell>
          <cell r="B139" t="str">
            <v>137343308</v>
          </cell>
          <cell r="C139" t="str">
            <v>PARMER COUNTY COMMUNITY HOSPITAL</v>
          </cell>
          <cell r="D139">
            <v>740945</v>
          </cell>
        </row>
        <row r="140">
          <cell r="A140" t="str">
            <v>450068</v>
          </cell>
          <cell r="B140" t="str">
            <v>137805107</v>
          </cell>
          <cell r="C140" t="str">
            <v>MEMORIAL HERMANN HOSPITAL - TMC</v>
          </cell>
          <cell r="D140">
            <v>119807625</v>
          </cell>
        </row>
        <row r="141">
          <cell r="A141" t="str">
            <v>451356</v>
          </cell>
          <cell r="B141" t="str">
            <v>137909111</v>
          </cell>
          <cell r="C141" t="str">
            <v>MEMORIAL MEDICAL CENTER-PORT LAVACA</v>
          </cell>
          <cell r="D141">
            <v>3041156</v>
          </cell>
        </row>
        <row r="142">
          <cell r="A142" t="str">
            <v>454000</v>
          </cell>
          <cell r="B142" t="str">
            <v>137918204</v>
          </cell>
          <cell r="C142" t="str">
            <v>BIG SPRING STATE HOSP</v>
          </cell>
          <cell r="D142">
            <v>35783156</v>
          </cell>
        </row>
        <row r="143">
          <cell r="A143" t="str">
            <v>454006</v>
          </cell>
          <cell r="B143" t="str">
            <v>137919003</v>
          </cell>
          <cell r="C143" t="str">
            <v>TERRELL STATE HOSPITAL</v>
          </cell>
          <cell r="D143">
            <v>60571153</v>
          </cell>
        </row>
        <row r="144">
          <cell r="A144" t="str">
            <v>450686</v>
          </cell>
          <cell r="B144" t="str">
            <v>137999206</v>
          </cell>
          <cell r="C144" t="str">
            <v>UNIVERSITY MEDICAL CENTER-LUBBOCK</v>
          </cell>
          <cell r="D144">
            <v>60073970</v>
          </cell>
        </row>
        <row r="145">
          <cell r="A145" t="str">
            <v>450034</v>
          </cell>
          <cell r="B145" t="str">
            <v>138296208</v>
          </cell>
          <cell r="C145" t="str">
            <v>CHRISTUS HOSPITAL</v>
          </cell>
          <cell r="D145">
            <v>47164211</v>
          </cell>
        </row>
        <row r="146">
          <cell r="A146" t="str">
            <v>450586</v>
          </cell>
          <cell r="B146" t="str">
            <v>138353107</v>
          </cell>
          <cell r="C146" t="str">
            <v>SEYMOUR HOSPITAL</v>
          </cell>
          <cell r="D146">
            <v>672742</v>
          </cell>
        </row>
        <row r="147">
          <cell r="A147" t="str">
            <v>450104</v>
          </cell>
          <cell r="B147" t="str">
            <v>138411709</v>
          </cell>
          <cell r="C147" t="str">
            <v>GUADALUPE VALLEY HOSPITAL</v>
          </cell>
          <cell r="D147">
            <v>8421729</v>
          </cell>
        </row>
        <row r="148">
          <cell r="A148" t="str">
            <v>450229</v>
          </cell>
          <cell r="B148" t="str">
            <v>138644310</v>
          </cell>
          <cell r="C148" t="str">
            <v>HENDRICK MEDICAL CENTER</v>
          </cell>
          <cell r="D148">
            <v>22320889</v>
          </cell>
        </row>
        <row r="149">
          <cell r="A149" t="str">
            <v>454011</v>
          </cell>
          <cell r="B149" t="str">
            <v>138706004</v>
          </cell>
          <cell r="C149" t="str">
            <v>SAN ANTONIO STATE HOSP</v>
          </cell>
          <cell r="D149">
            <v>54327108</v>
          </cell>
        </row>
        <row r="150">
          <cell r="A150" t="str">
            <v>451348</v>
          </cell>
          <cell r="B150" t="str">
            <v>138715115</v>
          </cell>
          <cell r="C150" t="str">
            <v>HEART OF TEXAS MEMORIAL HOSPITAL</v>
          </cell>
          <cell r="D150">
            <v>1053518</v>
          </cell>
        </row>
        <row r="151">
          <cell r="A151" t="str">
            <v>453302</v>
          </cell>
          <cell r="B151" t="str">
            <v>138910807</v>
          </cell>
          <cell r="C151" t="str">
            <v>CHILDREN'S MEDICAL CENTER-DALLAS</v>
          </cell>
          <cell r="D151">
            <v>60573943</v>
          </cell>
        </row>
        <row r="152">
          <cell r="A152" t="str">
            <v>450597</v>
          </cell>
          <cell r="B152" t="str">
            <v>138911609</v>
          </cell>
          <cell r="C152" t="str">
            <v>CUERO COMMUNITY HOSPITAL</v>
          </cell>
          <cell r="D152">
            <v>992915</v>
          </cell>
        </row>
        <row r="153">
          <cell r="A153" t="str">
            <v>450080</v>
          </cell>
          <cell r="B153" t="str">
            <v>138913209</v>
          </cell>
          <cell r="C153" t="str">
            <v>TITUS COUNTY MEMORIAL HOSPITAL</v>
          </cell>
          <cell r="D153">
            <v>3508825</v>
          </cell>
        </row>
        <row r="154">
          <cell r="A154" t="str">
            <v>450565</v>
          </cell>
          <cell r="B154" t="str">
            <v>138950412</v>
          </cell>
          <cell r="C154" t="str">
            <v>PALO PINTO GENERAL HOSPITAL</v>
          </cell>
          <cell r="D154">
            <v>2182634</v>
          </cell>
        </row>
        <row r="155">
          <cell r="A155" t="str">
            <v>450024</v>
          </cell>
          <cell r="B155" t="str">
            <v>138951211</v>
          </cell>
          <cell r="C155" t="str">
            <v>UNIVERSITY MEDICAL CENTER of EL PASO</v>
          </cell>
          <cell r="D155">
            <v>90149158</v>
          </cell>
        </row>
        <row r="156">
          <cell r="A156" t="str">
            <v>450101</v>
          </cell>
          <cell r="B156" t="str">
            <v>138962907</v>
          </cell>
          <cell r="C156" t="str">
            <v>HILLCREST BAPTIST MEDICAL CENTER</v>
          </cell>
          <cell r="D156">
            <v>21613131</v>
          </cell>
        </row>
        <row r="157">
          <cell r="A157" t="str">
            <v>453304</v>
          </cell>
          <cell r="B157" t="str">
            <v>139135109</v>
          </cell>
          <cell r="C157" t="str">
            <v>TEXAS CHILDREN'S HOSPITAL</v>
          </cell>
          <cell r="D157">
            <v>21707266</v>
          </cell>
        </row>
        <row r="158">
          <cell r="A158" t="str">
            <v>450389</v>
          </cell>
          <cell r="B158" t="str">
            <v>139173209</v>
          </cell>
          <cell r="C158" t="str">
            <v>EAST TEXAS MEDICAL CENTER-ATHENS</v>
          </cell>
          <cell r="D158">
            <v>10043486</v>
          </cell>
        </row>
        <row r="159">
          <cell r="A159" t="str">
            <v>450040</v>
          </cell>
          <cell r="B159" t="str">
            <v>139461107</v>
          </cell>
          <cell r="C159" t="str">
            <v>COVENANT HEALTH SYSTEM</v>
          </cell>
          <cell r="D159">
            <v>50015905</v>
          </cell>
        </row>
        <row r="160">
          <cell r="A160" t="str">
            <v>450021</v>
          </cell>
          <cell r="B160" t="str">
            <v>139485012</v>
          </cell>
          <cell r="C160" t="str">
            <v>BAYLOR UNIVERSITY MEDICAL CENTER</v>
          </cell>
          <cell r="D160">
            <v>85941904</v>
          </cell>
        </row>
        <row r="161">
          <cell r="A161" t="str">
            <v>451303</v>
          </cell>
          <cell r="B161" t="str">
            <v>140714001</v>
          </cell>
          <cell r="C161" t="str">
            <v>LIMESTONE MEDICAL CENTER</v>
          </cell>
          <cell r="D161">
            <v>1216791</v>
          </cell>
        </row>
        <row r="162">
          <cell r="A162" t="str">
            <v>451319</v>
          </cell>
          <cell r="B162" t="str">
            <v>141858401</v>
          </cell>
          <cell r="C162" t="str">
            <v>MOTHER FRANCES HOSP - JACKSONVILLE</v>
          </cell>
          <cell r="D162">
            <v>2211253</v>
          </cell>
        </row>
        <row r="163">
          <cell r="A163" t="str">
            <v>450795</v>
          </cell>
          <cell r="B163" t="str">
            <v>147714301</v>
          </cell>
          <cell r="C163" t="str">
            <v>ST. ANTHONY'S HOSPITAL</v>
          </cell>
          <cell r="D163">
            <v>1157682</v>
          </cell>
        </row>
        <row r="164">
          <cell r="A164" t="str">
            <v>450855</v>
          </cell>
          <cell r="B164" t="str">
            <v>154504801</v>
          </cell>
          <cell r="C164" t="str">
            <v>HARLINGEN MEDICAL CENTER</v>
          </cell>
          <cell r="D164">
            <v>5716041</v>
          </cell>
        </row>
        <row r="165">
          <cell r="A165" t="str">
            <v>450058</v>
          </cell>
          <cell r="B165" t="str">
            <v>159156201</v>
          </cell>
          <cell r="C165" t="str">
            <v>BAPTIST HEALTH SYSTEM</v>
          </cell>
          <cell r="D165">
            <v>38697018</v>
          </cell>
        </row>
        <row r="166">
          <cell r="A166" t="str">
            <v>450869</v>
          </cell>
          <cell r="B166" t="str">
            <v>160709501</v>
          </cell>
          <cell r="C166" t="str">
            <v>DOCTORS HOSPITAL AT RENAISSANCE</v>
          </cell>
          <cell r="D166">
            <v>426950</v>
          </cell>
        </row>
        <row r="167">
          <cell r="A167" t="e">
            <v>#N/A</v>
          </cell>
          <cell r="B167" t="str">
            <v>162033801</v>
          </cell>
          <cell r="C167" t="str">
            <v>LAREDO MEDICAL CENTER</v>
          </cell>
          <cell r="D167">
            <v>-1743710</v>
          </cell>
        </row>
        <row r="168">
          <cell r="A168" t="str">
            <v>450028</v>
          </cell>
          <cell r="B168" t="str">
            <v>165241401</v>
          </cell>
          <cell r="C168" t="str">
            <v>VALLEY BAPTIST MC - BROWNSVILLE</v>
          </cell>
          <cell r="D168">
            <v>17189526</v>
          </cell>
        </row>
        <row r="169">
          <cell r="A169" t="str">
            <v>670002</v>
          </cell>
          <cell r="B169" t="str">
            <v>174941801</v>
          </cell>
          <cell r="C169" t="str">
            <v>SOUTH HAMPTON COMMUNITY HOSPITAL</v>
          </cell>
          <cell r="D169">
            <v>5062324</v>
          </cell>
        </row>
        <row r="170">
          <cell r="A170" t="e">
            <v>#N/A</v>
          </cell>
          <cell r="B170" t="str">
            <v>175965601</v>
          </cell>
          <cell r="C170" t="str">
            <v>KINGWOOD PINES HOSPITAL</v>
          </cell>
          <cell r="D170">
            <v>-952998</v>
          </cell>
        </row>
        <row r="171">
          <cell r="A171" t="str">
            <v>670004</v>
          </cell>
          <cell r="B171" t="str">
            <v>176692501</v>
          </cell>
          <cell r="C171" t="str">
            <v>ST MARK'S MEDICAL CENTER</v>
          </cell>
          <cell r="D171">
            <v>1127295</v>
          </cell>
        </row>
        <row r="172">
          <cell r="A172" t="str">
            <v>450214</v>
          </cell>
          <cell r="B172" t="str">
            <v>178815001</v>
          </cell>
          <cell r="C172" t="str">
            <v>SIGNATURE GULF COAST HOSPITAL</v>
          </cell>
          <cell r="D172">
            <v>5376137</v>
          </cell>
        </row>
        <row r="173">
          <cell r="A173" t="str">
            <v>450099</v>
          </cell>
          <cell r="B173" t="str">
            <v>178848102</v>
          </cell>
          <cell r="C173" t="str">
            <v>PAMPA REGIONAL MEDICAL CENTER</v>
          </cell>
          <cell r="D173">
            <v>2172692</v>
          </cell>
        </row>
        <row r="174">
          <cell r="A174" t="str">
            <v>451304</v>
          </cell>
          <cell r="B174" t="str">
            <v>179272301</v>
          </cell>
          <cell r="C174" t="str">
            <v>SCHLEICHER COUNTY MEDICAL</v>
          </cell>
          <cell r="D174">
            <v>593227</v>
          </cell>
        </row>
        <row r="175">
          <cell r="A175" t="str">
            <v>450035</v>
          </cell>
          <cell r="B175" t="str">
            <v>181706601</v>
          </cell>
          <cell r="C175" t="str">
            <v>SJ MEDICAL CENTER LLC</v>
          </cell>
          <cell r="D175">
            <v>15445619</v>
          </cell>
        </row>
        <row r="176">
          <cell r="A176" t="e">
            <v>#N/A</v>
          </cell>
          <cell r="B176" t="str">
            <v>184076101</v>
          </cell>
          <cell r="C176" t="str">
            <v>HICKORY TRAIL HOSPITAL</v>
          </cell>
          <cell r="D176">
            <v>-343851</v>
          </cell>
        </row>
        <row r="177">
          <cell r="A177" t="str">
            <v>453310</v>
          </cell>
          <cell r="B177" t="str">
            <v>186599001</v>
          </cell>
          <cell r="C177" t="str">
            <v>DELL CHILDRENS MEDICAL CENTER</v>
          </cell>
          <cell r="D177">
            <v>3641033</v>
          </cell>
        </row>
        <row r="178">
          <cell r="A178" t="str">
            <v>450347</v>
          </cell>
          <cell r="B178" t="str">
            <v>189791001</v>
          </cell>
          <cell r="C178" t="str">
            <v>HUNTSVILLE MEMORIAL HOSPITAL</v>
          </cell>
          <cell r="D178">
            <v>2269803</v>
          </cell>
        </row>
        <row r="179">
          <cell r="A179" t="str">
            <v>450489</v>
          </cell>
          <cell r="B179" t="str">
            <v>189947801</v>
          </cell>
          <cell r="C179" t="str">
            <v>MEDICAL ARTS HOSPITAL</v>
          </cell>
          <cell r="D179">
            <v>1667411</v>
          </cell>
        </row>
        <row r="180">
          <cell r="A180" t="str">
            <v>450324</v>
          </cell>
          <cell r="B180" t="str">
            <v>194997601</v>
          </cell>
          <cell r="C180" t="str">
            <v>TEXOMA MEDICAL CENTER INC</v>
          </cell>
          <cell r="D180">
            <v>11496553</v>
          </cell>
        </row>
        <row r="181">
          <cell r="A181" t="str">
            <v>451369</v>
          </cell>
          <cell r="B181" t="str">
            <v>197063401</v>
          </cell>
          <cell r="C181" t="str">
            <v>GOLDEN PLAINS COMMUNITY HOSPITAL</v>
          </cell>
          <cell r="D181">
            <v>2164781</v>
          </cell>
        </row>
        <row r="182">
          <cell r="A182" t="str">
            <v>450747</v>
          </cell>
          <cell r="B182">
            <v>121816602</v>
          </cell>
          <cell r="C182" t="str">
            <v>PALESTINE REGIONAL MEDICAL</v>
          </cell>
          <cell r="D182">
            <v>5053357</v>
          </cell>
        </row>
        <row r="183">
          <cell r="A183" t="str">
            <v>450042</v>
          </cell>
          <cell r="B183" t="str">
            <v>121831504</v>
          </cell>
          <cell r="C183" t="str">
            <v>DEPAUL CENTER</v>
          </cell>
          <cell r="D183">
            <v>1457932</v>
          </cell>
        </row>
        <row r="184">
          <cell r="A184" t="str">
            <v>451330</v>
          </cell>
          <cell r="B184" t="str">
            <v>133260309</v>
          </cell>
          <cell r="C184" t="str">
            <v>MEDINA COMMUNITY HOSPITAL</v>
          </cell>
          <cell r="D184">
            <v>2163670</v>
          </cell>
        </row>
        <row r="185">
          <cell r="A185" t="str">
            <v>450755</v>
          </cell>
          <cell r="B185" t="str">
            <v>133258705</v>
          </cell>
          <cell r="C185" t="str">
            <v>METHODIST HOSPITAL-LEVELLAND</v>
          </cell>
          <cell r="D185">
            <v>2447655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40452</v>
          </cell>
          <cell r="B4">
            <v>40816</v>
          </cell>
        </row>
      </sheetData>
      <sheetData sheetId="6"/>
      <sheetData sheetId="7">
        <row r="2">
          <cell r="A2" t="str">
            <v>Medicare Number</v>
          </cell>
          <cell r="B2" t="str">
            <v>TPI</v>
          </cell>
          <cell r="C2" t="str">
            <v>QUALIFIED HOSPITAL</v>
          </cell>
          <cell r="D2" t="str">
            <v>DSH CAP (Estimated HSL)</v>
          </cell>
        </row>
        <row r="3">
          <cell r="A3" t="str">
            <v>450082</v>
          </cell>
          <cell r="B3" t="str">
            <v>020811801</v>
          </cell>
          <cell r="C3" t="str">
            <v>CHRISTUS SPOHN HOSPITAL - BEEVILLE</v>
          </cell>
          <cell r="D3">
            <v>3761786</v>
          </cell>
        </row>
        <row r="4">
          <cell r="A4" t="str">
            <v>450083</v>
          </cell>
          <cell r="B4" t="str">
            <v>020812601</v>
          </cell>
          <cell r="C4" t="str">
            <v>EAST TEXAS MEDICAL CENTER-TYLER</v>
          </cell>
          <cell r="D4">
            <v>22749751</v>
          </cell>
        </row>
        <row r="5">
          <cell r="A5" t="str">
            <v>450097</v>
          </cell>
          <cell r="B5" t="str">
            <v>020817501</v>
          </cell>
          <cell r="C5" t="str">
            <v>BAYSHORE MEDICAL CENTER</v>
          </cell>
          <cell r="D5">
            <v>28910566</v>
          </cell>
        </row>
        <row r="6">
          <cell r="A6" t="str">
            <v>450184</v>
          </cell>
          <cell r="B6" t="str">
            <v>020834001</v>
          </cell>
          <cell r="C6" t="str">
            <v>MEMORIAL HERMANN HOSPITAL SYSTEM</v>
          </cell>
          <cell r="D6">
            <v>116653466</v>
          </cell>
        </row>
        <row r="7">
          <cell r="A7" t="str">
            <v>450219</v>
          </cell>
          <cell r="B7" t="str">
            <v>020840701</v>
          </cell>
          <cell r="C7" t="str">
            <v>LLANO MEMORIAL HOSPITAL</v>
          </cell>
          <cell r="D7">
            <v>761705</v>
          </cell>
        </row>
        <row r="8">
          <cell r="A8" t="str">
            <v>450237</v>
          </cell>
          <cell r="B8" t="str">
            <v>020844901</v>
          </cell>
          <cell r="C8" t="str">
            <v>CHRISTUS SANTA ROSA HEALTH CARE</v>
          </cell>
          <cell r="D8">
            <v>63023841</v>
          </cell>
        </row>
        <row r="9">
          <cell r="A9" t="str">
            <v>450587</v>
          </cell>
          <cell r="B9" t="str">
            <v>020930601</v>
          </cell>
          <cell r="C9" t="str">
            <v>BROWNWOOD REGIONAL MEDICAL CTR</v>
          </cell>
          <cell r="D9">
            <v>3371554</v>
          </cell>
        </row>
        <row r="10">
          <cell r="A10" t="str">
            <v>450662</v>
          </cell>
          <cell r="B10" t="str">
            <v>020947001</v>
          </cell>
          <cell r="C10" t="str">
            <v>VALLEY REGIONAL MEDICAL CENTER</v>
          </cell>
          <cell r="D10">
            <v>20355806</v>
          </cell>
        </row>
        <row r="11">
          <cell r="A11" t="str">
            <v>450788</v>
          </cell>
          <cell r="B11" t="str">
            <v>020973601</v>
          </cell>
          <cell r="C11" t="str">
            <v>CORPUS CHRISTI MEDICAL CENTER</v>
          </cell>
          <cell r="D11">
            <v>12137897</v>
          </cell>
        </row>
        <row r="12">
          <cell r="A12" t="str">
            <v>450801</v>
          </cell>
          <cell r="B12" t="str">
            <v>020976901</v>
          </cell>
          <cell r="C12" t="str">
            <v>CHRISTUS ST MICHAEL HEALTH SYSTEM</v>
          </cell>
          <cell r="D12">
            <v>33386345</v>
          </cell>
        </row>
        <row r="13">
          <cell r="A13" t="str">
            <v>451317</v>
          </cell>
          <cell r="B13" t="str">
            <v>020991801</v>
          </cell>
          <cell r="C13" t="str">
            <v>MEMORIAL HOSPITAL DISTRICT-REFUGIO</v>
          </cell>
          <cell r="D13">
            <v>685791</v>
          </cell>
        </row>
        <row r="14">
          <cell r="A14" t="str">
            <v>453300</v>
          </cell>
          <cell r="B14" t="str">
            <v>021184901</v>
          </cell>
          <cell r="C14" t="str">
            <v>COOK CHILDREN'S MEDICAL CENTER</v>
          </cell>
          <cell r="D14">
            <v>11197247</v>
          </cell>
        </row>
        <row r="15">
          <cell r="A15" t="str">
            <v>453309</v>
          </cell>
          <cell r="B15" t="str">
            <v>021185601</v>
          </cell>
          <cell r="C15" t="str">
            <v>HEALTHBRIDGE CHILDREN'S HOSPITAL</v>
          </cell>
          <cell r="D15">
            <v>166159</v>
          </cell>
        </row>
        <row r="16">
          <cell r="A16" t="e">
            <v>#N/A</v>
          </cell>
          <cell r="B16" t="str">
            <v>021189801</v>
          </cell>
          <cell r="C16" t="str">
            <v>MILLWOOD HOSPITAL</v>
          </cell>
          <cell r="D16">
            <v>-1641025</v>
          </cell>
        </row>
        <row r="17">
          <cell r="A17" t="str">
            <v>454084</v>
          </cell>
          <cell r="B17" t="str">
            <v>021194801</v>
          </cell>
          <cell r="C17" t="str">
            <v>AUSTIN STATE HOSP</v>
          </cell>
          <cell r="D17">
            <v>56361493</v>
          </cell>
        </row>
        <row r="18">
          <cell r="A18" t="str">
            <v>454008</v>
          </cell>
          <cell r="B18" t="str">
            <v>021195501</v>
          </cell>
          <cell r="C18" t="str">
            <v>N TEXAS STATE-WICHITA FALLS and VERNON</v>
          </cell>
          <cell r="D18">
            <v>104028388</v>
          </cell>
        </row>
        <row r="19">
          <cell r="A19" t="e">
            <v>#N/A</v>
          </cell>
          <cell r="B19" t="str">
            <v>021214401</v>
          </cell>
          <cell r="C19" t="str">
            <v>DEVEREUX-TEXAS TREATMENT</v>
          </cell>
          <cell r="D19">
            <v>-204885</v>
          </cell>
        </row>
        <row r="20">
          <cell r="A20" t="str">
            <v>454114</v>
          </cell>
          <cell r="B20" t="str">
            <v>021215102</v>
          </cell>
          <cell r="C20" t="str">
            <v>CEDAR CREST HOSPITAL</v>
          </cell>
          <cell r="D20">
            <v>2903546</v>
          </cell>
        </row>
        <row r="21">
          <cell r="A21" t="str">
            <v>454088</v>
          </cell>
          <cell r="B21" t="str">
            <v>021219301</v>
          </cell>
          <cell r="C21" t="str">
            <v>RIO  GRANDE STATE HOSP</v>
          </cell>
          <cell r="D21">
            <v>15220723</v>
          </cell>
        </row>
        <row r="22">
          <cell r="A22" t="str">
            <v>454096</v>
          </cell>
          <cell r="B22" t="str">
            <v>021223501</v>
          </cell>
          <cell r="C22" t="str">
            <v>PADRE BEHAVIORAL HOSPITAL</v>
          </cell>
          <cell r="D22">
            <v>20125</v>
          </cell>
        </row>
        <row r="23">
          <cell r="A23" t="str">
            <v>450253</v>
          </cell>
          <cell r="B23" t="str">
            <v>083290905</v>
          </cell>
          <cell r="C23" t="str">
            <v>BELLVILLE GENERAL HOSPITAL</v>
          </cell>
          <cell r="D23">
            <v>473322</v>
          </cell>
        </row>
        <row r="24">
          <cell r="A24" t="str">
            <v>451325</v>
          </cell>
          <cell r="B24" t="str">
            <v>091770005</v>
          </cell>
          <cell r="C24" t="str">
            <v>CONCHO COUNTY HOSPITAL</v>
          </cell>
          <cell r="D24">
            <v>399567</v>
          </cell>
        </row>
        <row r="25">
          <cell r="A25" t="str">
            <v>450018</v>
          </cell>
          <cell r="B25" t="str">
            <v>094092602</v>
          </cell>
          <cell r="C25" t="str">
            <v>UNIV OF TEX MED BRANCH</v>
          </cell>
          <cell r="D25">
            <v>62627913</v>
          </cell>
        </row>
        <row r="26">
          <cell r="A26" t="str">
            <v>450037</v>
          </cell>
          <cell r="B26" t="str">
            <v>094095902</v>
          </cell>
          <cell r="C26" t="str">
            <v>GOOD SHEPHERD MEDICAL CENTER</v>
          </cell>
          <cell r="D26">
            <v>23785497</v>
          </cell>
        </row>
        <row r="27">
          <cell r="A27" t="str">
            <v>450102</v>
          </cell>
          <cell r="B27" t="str">
            <v>094108002</v>
          </cell>
          <cell r="C27" t="str">
            <v>MOTHER FRANCES HOSP REG HEALTHCARE CTR</v>
          </cell>
          <cell r="D27">
            <v>15153890</v>
          </cell>
        </row>
        <row r="28">
          <cell r="A28" t="str">
            <v>450107</v>
          </cell>
          <cell r="B28" t="str">
            <v>094109802</v>
          </cell>
          <cell r="C28" t="str">
            <v>LAS PALMAS MEDICAL CENTER</v>
          </cell>
          <cell r="D28">
            <v>25088305</v>
          </cell>
        </row>
        <row r="29">
          <cell r="A29" t="str">
            <v>450119</v>
          </cell>
          <cell r="B29" t="str">
            <v>094113001</v>
          </cell>
          <cell r="C29" t="str">
            <v>SOUTH TEXAS HEALTH SYSTEM</v>
          </cell>
          <cell r="D29">
            <v>29753896</v>
          </cell>
        </row>
        <row r="30">
          <cell r="A30" t="str">
            <v>450147</v>
          </cell>
          <cell r="B30" t="str">
            <v>094118902</v>
          </cell>
          <cell r="C30" t="str">
            <v>DETAR HOSPITAL</v>
          </cell>
          <cell r="D30">
            <v>4865973</v>
          </cell>
        </row>
        <row r="31">
          <cell r="A31" t="str">
            <v>450152</v>
          </cell>
          <cell r="B31" t="str">
            <v>094119702</v>
          </cell>
          <cell r="C31" t="str">
            <v>METROPLEX ADVENTIST HOSPITAL</v>
          </cell>
          <cell r="D31">
            <v>7722905</v>
          </cell>
        </row>
        <row r="32">
          <cell r="A32" t="str">
            <v>451358</v>
          </cell>
          <cell r="B32" t="str">
            <v>094121303</v>
          </cell>
          <cell r="C32" t="str">
            <v>MEMORIAL HOSPITAL-SEMINOLE</v>
          </cell>
          <cell r="D32">
            <v>1969956</v>
          </cell>
        </row>
        <row r="33">
          <cell r="A33" t="str">
            <v>450210</v>
          </cell>
          <cell r="B33" t="str">
            <v>094127002</v>
          </cell>
          <cell r="C33" t="str">
            <v>EAST TEXAS MEDICAL CENTER-CARTHAGE</v>
          </cell>
          <cell r="D33">
            <v>1365102</v>
          </cell>
        </row>
        <row r="34">
          <cell r="A34" t="str">
            <v>450221</v>
          </cell>
          <cell r="B34" t="str">
            <v>094129602</v>
          </cell>
          <cell r="C34" t="str">
            <v>MOORE COUNTY HOSPITAL DISTRICT</v>
          </cell>
          <cell r="D34">
            <v>637401</v>
          </cell>
        </row>
        <row r="35">
          <cell r="A35" t="str">
            <v>450243</v>
          </cell>
          <cell r="B35" t="str">
            <v>094131202</v>
          </cell>
          <cell r="C35" t="str">
            <v>HAMLIN MEMORIAL HOSPITAL</v>
          </cell>
          <cell r="D35">
            <v>311535</v>
          </cell>
        </row>
        <row r="36">
          <cell r="A36" t="str">
            <v>450388</v>
          </cell>
          <cell r="B36" t="str">
            <v>094154402</v>
          </cell>
          <cell r="C36" t="str">
            <v>METHODIST HOSPITAL</v>
          </cell>
          <cell r="D36">
            <v>69688339</v>
          </cell>
        </row>
        <row r="37">
          <cell r="A37" t="str">
            <v>450431</v>
          </cell>
          <cell r="B37" t="str">
            <v>094160102</v>
          </cell>
          <cell r="C37" t="str">
            <v>ST DAVID'S MEDICAL CENTER</v>
          </cell>
          <cell r="D37">
            <v>21696164</v>
          </cell>
        </row>
        <row r="38">
          <cell r="A38" t="str">
            <v>450475</v>
          </cell>
          <cell r="B38" t="str">
            <v>094162702</v>
          </cell>
          <cell r="C38" t="str">
            <v>HENDERSON MEMORIAL HOSPITAL</v>
          </cell>
          <cell r="D38">
            <v>828902</v>
          </cell>
        </row>
        <row r="39">
          <cell r="A39" t="str">
            <v>451312</v>
          </cell>
          <cell r="B39" t="str">
            <v>094171801</v>
          </cell>
          <cell r="C39" t="str">
            <v>RICE MEDICAL CENTER</v>
          </cell>
          <cell r="D39">
            <v>825948</v>
          </cell>
        </row>
        <row r="40">
          <cell r="A40" t="str">
            <v>450643</v>
          </cell>
          <cell r="B40" t="str">
            <v>094186602</v>
          </cell>
          <cell r="C40" t="str">
            <v>DOCTORS HOSPITAL - LAREDO</v>
          </cell>
          <cell r="D40">
            <v>4411440</v>
          </cell>
        </row>
        <row r="41">
          <cell r="A41" t="str">
            <v>450828</v>
          </cell>
          <cell r="B41" t="str">
            <v>094222902</v>
          </cell>
          <cell r="C41" t="str">
            <v>CHRISTUS SPOHN HOSPITAL -  ALICE</v>
          </cell>
          <cell r="D41">
            <v>4255480</v>
          </cell>
        </row>
        <row r="42">
          <cell r="A42" t="str">
            <v>451378</v>
          </cell>
          <cell r="B42" t="str">
            <v>094224503</v>
          </cell>
          <cell r="C42" t="str">
            <v>BIG BEND REGIONAL MEDICAL CENTER</v>
          </cell>
          <cell r="D42">
            <v>2464586</v>
          </cell>
        </row>
        <row r="43">
          <cell r="A43" t="str">
            <v>453308</v>
          </cell>
          <cell r="B43" t="str">
            <v>094357302</v>
          </cell>
          <cell r="C43" t="str">
            <v>OUR CHILDREN'S HOUSE AT BAYLOR</v>
          </cell>
          <cell r="D43">
            <v>1794015</v>
          </cell>
        </row>
        <row r="44">
          <cell r="A44" t="str">
            <v>450092</v>
          </cell>
          <cell r="B44" t="str">
            <v>110803703</v>
          </cell>
          <cell r="C44" t="str">
            <v>FORT DUNCAN REGIONAL MEDICAL CENTER</v>
          </cell>
          <cell r="D44">
            <v>5831497</v>
          </cell>
        </row>
        <row r="45">
          <cell r="A45" t="str">
            <v>451354</v>
          </cell>
          <cell r="B45" t="str">
            <v>110856504</v>
          </cell>
          <cell r="C45" t="str">
            <v>HAMILTON HOSPITAL</v>
          </cell>
          <cell r="D45">
            <v>1290646</v>
          </cell>
        </row>
        <row r="46">
          <cell r="A46" t="str">
            <v>450032</v>
          </cell>
          <cell r="B46" t="str">
            <v>112667403</v>
          </cell>
          <cell r="C46" t="str">
            <v>Good Shepherd Medical Center - Marshall</v>
          </cell>
          <cell r="D46">
            <v>6095598</v>
          </cell>
        </row>
        <row r="47">
          <cell r="A47" t="str">
            <v>450076</v>
          </cell>
          <cell r="B47" t="str">
            <v>112672402</v>
          </cell>
          <cell r="C47" t="str">
            <v>M. D. ANDERSON CANCER CENTER</v>
          </cell>
          <cell r="D47">
            <v>49050767</v>
          </cell>
        </row>
        <row r="48">
          <cell r="A48" t="str">
            <v>451346</v>
          </cell>
          <cell r="B48" t="str">
            <v>112673204</v>
          </cell>
          <cell r="C48" t="str">
            <v>YOAKUM COMMUNITY HOSPITAL</v>
          </cell>
          <cell r="D48">
            <v>1156049</v>
          </cell>
        </row>
        <row r="49">
          <cell r="A49" t="str">
            <v>450135</v>
          </cell>
          <cell r="B49" t="str">
            <v>112677302</v>
          </cell>
          <cell r="C49" t="str">
            <v>TEXAS HEALTH FORT WORTH</v>
          </cell>
          <cell r="D49">
            <v>67556896</v>
          </cell>
        </row>
        <row r="50">
          <cell r="A50" t="str">
            <v>450176</v>
          </cell>
          <cell r="B50" t="str">
            <v>112679902</v>
          </cell>
          <cell r="C50" t="str">
            <v>MISSION REGIONAL MEDICAL CENTER</v>
          </cell>
          <cell r="D50">
            <v>14190330</v>
          </cell>
        </row>
        <row r="51">
          <cell r="A51" t="str">
            <v>451377</v>
          </cell>
          <cell r="B51" t="str">
            <v>112684904</v>
          </cell>
          <cell r="C51" t="str">
            <v>REEVES COUNTY HOSPITAL</v>
          </cell>
          <cell r="D51">
            <v>1891289</v>
          </cell>
        </row>
        <row r="52">
          <cell r="A52" t="str">
            <v>450293</v>
          </cell>
          <cell r="B52" t="str">
            <v>112688002</v>
          </cell>
          <cell r="C52" t="str">
            <v>FRIO HOSPITAL</v>
          </cell>
          <cell r="D52">
            <v>1658161</v>
          </cell>
        </row>
        <row r="53">
          <cell r="A53" t="str">
            <v>450620</v>
          </cell>
          <cell r="B53" t="str">
            <v>112690603</v>
          </cell>
          <cell r="C53" t="str">
            <v>DIMMIT COUNTY MEMORIAL HOSPITAL</v>
          </cell>
          <cell r="D53">
            <v>1892872</v>
          </cell>
        </row>
        <row r="54">
          <cell r="A54" t="str">
            <v>450395</v>
          </cell>
          <cell r="B54" t="str">
            <v>112697102</v>
          </cell>
          <cell r="C54" t="str">
            <v>POLK COUNTY MEMORIAL HOSP</v>
          </cell>
          <cell r="D54">
            <v>5724882</v>
          </cell>
        </row>
        <row r="55">
          <cell r="A55" t="str">
            <v>450447</v>
          </cell>
          <cell r="B55" t="str">
            <v>112701102</v>
          </cell>
          <cell r="C55" t="str">
            <v>NAVARRO REGIONAL HOSPITAL</v>
          </cell>
          <cell r="D55">
            <v>3665202</v>
          </cell>
        </row>
        <row r="56">
          <cell r="A56" t="e">
            <v>#N/A</v>
          </cell>
          <cell r="B56" t="str">
            <v>112704504</v>
          </cell>
          <cell r="C56" t="str">
            <v>OCHILTREE HOSPITAL DISTRICT</v>
          </cell>
          <cell r="D56">
            <v>-137327</v>
          </cell>
        </row>
        <row r="57">
          <cell r="A57" t="str">
            <v>450573</v>
          </cell>
          <cell r="B57" t="str">
            <v>112706003</v>
          </cell>
          <cell r="C57" t="str">
            <v>CHRISTUS JASPER MEMORIAL HOSPITAL</v>
          </cell>
          <cell r="D57">
            <v>2272204</v>
          </cell>
        </row>
        <row r="58">
          <cell r="A58" t="str">
            <v>450711</v>
          </cell>
          <cell r="B58" t="str">
            <v>112716902</v>
          </cell>
          <cell r="C58" t="str">
            <v>RIO GRANDE REGIONAL HOSPITAL</v>
          </cell>
          <cell r="D58">
            <v>14351907</v>
          </cell>
        </row>
        <row r="59">
          <cell r="A59" t="str">
            <v>450716</v>
          </cell>
          <cell r="B59" t="str">
            <v>112718503</v>
          </cell>
          <cell r="C59" t="str">
            <v>CYPRESS FAIRBANKS MEDICAL CENTER</v>
          </cell>
          <cell r="D59">
            <v>7089948</v>
          </cell>
        </row>
        <row r="60">
          <cell r="A60" t="str">
            <v>450803</v>
          </cell>
          <cell r="B60" t="str">
            <v>112727604</v>
          </cell>
          <cell r="C60" t="str">
            <v>DOCTORS HOSPITAL-TIDWELL</v>
          </cell>
          <cell r="D60">
            <v>3265692</v>
          </cell>
        </row>
        <row r="61">
          <cell r="A61" t="str">
            <v>453323</v>
          </cell>
          <cell r="B61" t="str">
            <v>112742503</v>
          </cell>
          <cell r="C61" t="str">
            <v>CLARITY CHILD GUIDANCE CENTER</v>
          </cell>
          <cell r="D61">
            <v>1791277</v>
          </cell>
        </row>
        <row r="62">
          <cell r="A62" t="str">
            <v>454100</v>
          </cell>
          <cell r="B62" t="str">
            <v>112751605</v>
          </cell>
          <cell r="C62" t="str">
            <v>EL PASO PSYCHIATRIC CENTER</v>
          </cell>
          <cell r="D62">
            <v>17949625</v>
          </cell>
        </row>
        <row r="63">
          <cell r="A63" t="str">
            <v>450241</v>
          </cell>
          <cell r="B63" t="str">
            <v>119874904</v>
          </cell>
          <cell r="C63" t="str">
            <v>FAITH COMMUNITY HOSPITAL</v>
          </cell>
          <cell r="D63">
            <v>475188</v>
          </cell>
        </row>
        <row r="64">
          <cell r="A64" t="str">
            <v>450154</v>
          </cell>
          <cell r="B64" t="str">
            <v>119877204</v>
          </cell>
          <cell r="C64" t="str">
            <v>VAL VERDE REGIONAL MED CENTER</v>
          </cell>
          <cell r="D64">
            <v>6549320</v>
          </cell>
        </row>
        <row r="65">
          <cell r="A65" t="str">
            <v>450746</v>
          </cell>
          <cell r="B65" t="str">
            <v>121053602</v>
          </cell>
          <cell r="C65" t="str">
            <v>KNOX COUNTY HOSPITAL</v>
          </cell>
          <cell r="D65">
            <v>202429</v>
          </cell>
        </row>
        <row r="66">
          <cell r="A66" t="str">
            <v>451352</v>
          </cell>
          <cell r="B66" t="str">
            <v>121692107</v>
          </cell>
          <cell r="C66" t="str">
            <v>HARDEMAN COUNTY MEMORIAL</v>
          </cell>
          <cell r="D66">
            <v>326649</v>
          </cell>
        </row>
        <row r="67">
          <cell r="A67" t="str">
            <v>450090</v>
          </cell>
          <cell r="B67" t="str">
            <v>121777003</v>
          </cell>
          <cell r="C67" t="str">
            <v>NORTH TEXAS MEDICAL CENTER</v>
          </cell>
          <cell r="D67">
            <v>2429962</v>
          </cell>
        </row>
        <row r="68">
          <cell r="A68" t="str">
            <v>450165</v>
          </cell>
          <cell r="B68" t="str">
            <v>121780403</v>
          </cell>
          <cell r="C68" t="str">
            <v>SOUTH TEXAS REGIONAL MEDICAL</v>
          </cell>
          <cell r="D68">
            <v>2875302</v>
          </cell>
        </row>
        <row r="69">
          <cell r="A69" t="str">
            <v>451324</v>
          </cell>
          <cell r="B69" t="str">
            <v>121781205</v>
          </cell>
          <cell r="C69" t="str">
            <v>LILLIAN M HUDSPETH MEMORIAL HOSP</v>
          </cell>
          <cell r="D69">
            <v>785180</v>
          </cell>
        </row>
        <row r="70">
          <cell r="A70" t="str">
            <v>450177</v>
          </cell>
          <cell r="B70" t="str">
            <v>121782003</v>
          </cell>
          <cell r="C70" t="str">
            <v>UVALDE MEMORIAL HOSPITAL</v>
          </cell>
          <cell r="D70">
            <v>3692120</v>
          </cell>
        </row>
        <row r="71">
          <cell r="A71" t="str">
            <v>450234</v>
          </cell>
          <cell r="B71" t="str">
            <v>121784603</v>
          </cell>
          <cell r="C71" t="str">
            <v>COMANCHE COMMUNITY HOSPITAL</v>
          </cell>
          <cell r="D71">
            <v>415758</v>
          </cell>
        </row>
        <row r="72">
          <cell r="A72" t="str">
            <v>450235</v>
          </cell>
          <cell r="B72" t="str">
            <v>121785303</v>
          </cell>
          <cell r="C72" t="str">
            <v>MEMORIAL HOSPITAL-GONZALES</v>
          </cell>
          <cell r="D72">
            <v>2112085</v>
          </cell>
        </row>
        <row r="73">
          <cell r="A73" t="str">
            <v>450591</v>
          </cell>
          <cell r="B73" t="str">
            <v>121805903</v>
          </cell>
          <cell r="C73" t="str">
            <v>ANGLETON DANBURY MEDICAL CENTER</v>
          </cell>
          <cell r="D73">
            <v>4576612</v>
          </cell>
        </row>
        <row r="74">
          <cell r="A74" t="str">
            <v>450617</v>
          </cell>
          <cell r="B74" t="str">
            <v>121807504</v>
          </cell>
          <cell r="C74" t="str">
            <v>CLEAR LAKE REGIONAL MEDICAL</v>
          </cell>
          <cell r="D74">
            <v>3769234</v>
          </cell>
        </row>
        <row r="75">
          <cell r="A75" t="str">
            <v>451363</v>
          </cell>
          <cell r="B75" t="str">
            <v>121808305</v>
          </cell>
          <cell r="C75" t="str">
            <v>JACKSON COUNTY HOSPITAL</v>
          </cell>
          <cell r="D75">
            <v>2186708</v>
          </cell>
        </row>
        <row r="76">
          <cell r="A76" t="str">
            <v>450833</v>
          </cell>
          <cell r="B76" t="str">
            <v>121822403</v>
          </cell>
          <cell r="C76" t="str">
            <v>ENNIS REGIONAL MEDICAL CENTER</v>
          </cell>
          <cell r="D76">
            <v>2649791</v>
          </cell>
        </row>
        <row r="77">
          <cell r="A77" t="e">
            <v>#N/A</v>
          </cell>
          <cell r="B77" t="str">
            <v>121829902</v>
          </cell>
          <cell r="C77" t="str">
            <v>WEST OAKS HOSPITAL INC</v>
          </cell>
          <cell r="D77">
            <v>-1286962</v>
          </cell>
        </row>
        <row r="78">
          <cell r="A78" t="str">
            <v>451337</v>
          </cell>
          <cell r="B78" t="str">
            <v>126667806</v>
          </cell>
          <cell r="C78" t="str">
            <v>W. J. MANGOLD MEMORIAL HOSP</v>
          </cell>
          <cell r="D78">
            <v>917310</v>
          </cell>
        </row>
        <row r="79">
          <cell r="A79" t="str">
            <v>450039</v>
          </cell>
          <cell r="B79" t="str">
            <v>126675104</v>
          </cell>
          <cell r="C79" t="str">
            <v>JPS HEALTH NETWORK</v>
          </cell>
          <cell r="D79">
            <v>257755375</v>
          </cell>
        </row>
        <row r="80">
          <cell r="A80" t="str">
            <v>450539</v>
          </cell>
          <cell r="B80" t="str">
            <v>127263503</v>
          </cell>
          <cell r="C80" t="str">
            <v>METHODIST HOSPITAL-PLAINVIEW</v>
          </cell>
          <cell r="D80">
            <v>1075120</v>
          </cell>
        </row>
        <row r="81">
          <cell r="A81" t="str">
            <v>450011</v>
          </cell>
          <cell r="B81" t="str">
            <v>127267603</v>
          </cell>
          <cell r="C81" t="str">
            <v>ST JOSEPH REGIONAL HEALTH CENTER</v>
          </cell>
          <cell r="D81">
            <v>22545280</v>
          </cell>
        </row>
        <row r="82">
          <cell r="A82" t="str">
            <v>450690</v>
          </cell>
          <cell r="B82" t="str">
            <v>127278304</v>
          </cell>
          <cell r="C82" t="str">
            <v>UT HEALTH CENTER-TYLER</v>
          </cell>
          <cell r="D82">
            <v>8564214</v>
          </cell>
        </row>
        <row r="83">
          <cell r="A83" t="str">
            <v>450015</v>
          </cell>
          <cell r="B83" t="str">
            <v>127295703</v>
          </cell>
          <cell r="C83" t="str">
            <v>DALLAS COUNTY HOSPITAL DISTRICT</v>
          </cell>
          <cell r="D83">
            <v>400228098</v>
          </cell>
        </row>
        <row r="84">
          <cell r="A84" t="str">
            <v>450144</v>
          </cell>
          <cell r="B84" t="str">
            <v>127298103</v>
          </cell>
          <cell r="C84" t="str">
            <v>PERMIAN REGIONAL MEDICAL CENTER</v>
          </cell>
          <cell r="D84">
            <v>1558654</v>
          </cell>
        </row>
        <row r="85">
          <cell r="A85" t="str">
            <v>450330</v>
          </cell>
          <cell r="B85" t="str">
            <v>127303903</v>
          </cell>
          <cell r="C85" t="str">
            <v>OAK BEND MED. CTR.</v>
          </cell>
          <cell r="D85">
            <v>11220268</v>
          </cell>
        </row>
        <row r="86">
          <cell r="A86" t="str">
            <v>450698</v>
          </cell>
          <cell r="B86" t="str">
            <v>127313803</v>
          </cell>
          <cell r="C86" t="str">
            <v>LAMB HEALTHCARE CENTER</v>
          </cell>
          <cell r="D86">
            <v>1713821</v>
          </cell>
        </row>
        <row r="87">
          <cell r="A87" t="str">
            <v>453306</v>
          </cell>
          <cell r="B87" t="str">
            <v>127319504</v>
          </cell>
          <cell r="C87" t="str">
            <v>COVENANT CHILDREN'S HOSPITAL</v>
          </cell>
          <cell r="D87">
            <v>3619390</v>
          </cell>
        </row>
        <row r="88">
          <cell r="A88" t="str">
            <v>450002</v>
          </cell>
          <cell r="B88" t="str">
            <v>130601104</v>
          </cell>
          <cell r="C88" t="str">
            <v>PROVIDENCE MEMORIAL HOSPITAL</v>
          </cell>
          <cell r="D88">
            <v>6429022</v>
          </cell>
        </row>
        <row r="89">
          <cell r="A89" t="str">
            <v>450194</v>
          </cell>
          <cell r="B89" t="str">
            <v>130612806</v>
          </cell>
          <cell r="C89" t="str">
            <v>EAST TEXAS MEDICAL CENTER-JACKSONVILLE</v>
          </cell>
          <cell r="D89">
            <v>2644178</v>
          </cell>
        </row>
        <row r="90">
          <cell r="A90" t="str">
            <v>450085</v>
          </cell>
          <cell r="B90" t="str">
            <v>130613604</v>
          </cell>
          <cell r="C90" t="str">
            <v>GRAHAM GENERAL HOSPITAL</v>
          </cell>
          <cell r="D90">
            <v>1055150</v>
          </cell>
        </row>
        <row r="91">
          <cell r="A91" t="str">
            <v>450178</v>
          </cell>
          <cell r="B91" t="str">
            <v>130616905</v>
          </cell>
          <cell r="C91" t="str">
            <v>PECOS COUNTY MEMORIAL HOSP</v>
          </cell>
          <cell r="D91">
            <v>2597296</v>
          </cell>
        </row>
        <row r="92">
          <cell r="A92" t="str">
            <v>450399</v>
          </cell>
          <cell r="B92" t="str">
            <v>130618504</v>
          </cell>
          <cell r="C92" t="str">
            <v>BROWNFIELD REGIONAL MEDICAL CENTER</v>
          </cell>
          <cell r="D92">
            <v>1643816</v>
          </cell>
        </row>
        <row r="93">
          <cell r="A93" t="str">
            <v>451331</v>
          </cell>
          <cell r="B93" t="str">
            <v>130826407</v>
          </cell>
          <cell r="C93" t="str">
            <v>COON MEMORIAL HOSPITAL</v>
          </cell>
          <cell r="D93">
            <v>1053818</v>
          </cell>
        </row>
        <row r="94">
          <cell r="A94" t="str">
            <v>450188</v>
          </cell>
          <cell r="B94" t="str">
            <v>130862905</v>
          </cell>
          <cell r="C94" t="str">
            <v>EAST TEXAS MED CTR-CLARKSVILLE</v>
          </cell>
          <cell r="D94">
            <v>2738103</v>
          </cell>
        </row>
        <row r="95">
          <cell r="A95" t="str">
            <v>451372</v>
          </cell>
          <cell r="B95" t="str">
            <v>130877708</v>
          </cell>
          <cell r="C95" t="str">
            <v>MULESHOE AREA HOSPITAL</v>
          </cell>
          <cell r="D95">
            <v>552514</v>
          </cell>
        </row>
        <row r="96">
          <cell r="A96" t="str">
            <v>450465</v>
          </cell>
          <cell r="B96" t="str">
            <v>130959304</v>
          </cell>
          <cell r="C96" t="str">
            <v>MATAGORDA REGIONAL MEDICAL CENTER</v>
          </cell>
          <cell r="D96">
            <v>3531665</v>
          </cell>
        </row>
        <row r="97">
          <cell r="A97" t="str">
            <v>450508</v>
          </cell>
          <cell r="B97" t="str">
            <v>131030203</v>
          </cell>
          <cell r="C97" t="str">
            <v>MEMORIAL HOSPITAL-NACOGDOCHES</v>
          </cell>
          <cell r="D97">
            <v>10202369</v>
          </cell>
        </row>
        <row r="98">
          <cell r="A98" t="str">
            <v>451302</v>
          </cell>
          <cell r="B98" t="str">
            <v>131035105</v>
          </cell>
          <cell r="C98" t="str">
            <v>GOOD SHEPHERD M C - LINDEN</v>
          </cell>
          <cell r="D98">
            <v>397789</v>
          </cell>
        </row>
        <row r="99">
          <cell r="A99" t="str">
            <v>450236</v>
          </cell>
          <cell r="B99" t="str">
            <v>131037704</v>
          </cell>
          <cell r="C99" t="str">
            <v>HOPKINS COUNTY MEMORIAL HOSP</v>
          </cell>
          <cell r="D99">
            <v>2975180</v>
          </cell>
        </row>
        <row r="100">
          <cell r="A100" t="str">
            <v>450352</v>
          </cell>
          <cell r="B100" t="str">
            <v>131038504</v>
          </cell>
          <cell r="C100" t="str">
            <v>PRESBYTERIAN HOSPITAL OF GREENVILLE</v>
          </cell>
          <cell r="D100">
            <v>13695876</v>
          </cell>
        </row>
        <row r="101">
          <cell r="A101" t="str">
            <v>450446</v>
          </cell>
          <cell r="B101" t="str">
            <v>131040104</v>
          </cell>
          <cell r="C101" t="str">
            <v>RIVERSIDE GENERAL HOSPITAL</v>
          </cell>
          <cell r="D101">
            <v>3801049</v>
          </cell>
        </row>
        <row r="102">
          <cell r="A102" t="str">
            <v>450653</v>
          </cell>
          <cell r="B102" t="str">
            <v>131043506</v>
          </cell>
          <cell r="C102" t="str">
            <v>SCENIC MOUNTAIN MEDICAL CENTER</v>
          </cell>
          <cell r="D102">
            <v>2295123</v>
          </cell>
        </row>
        <row r="103">
          <cell r="A103" t="str">
            <v>453301</v>
          </cell>
          <cell r="B103" t="str">
            <v>132812205</v>
          </cell>
          <cell r="C103" t="str">
            <v>DRISCOLL CHILDREN'S HOSPITAL</v>
          </cell>
          <cell r="D103">
            <v>22923674</v>
          </cell>
        </row>
        <row r="104">
          <cell r="A104" t="str">
            <v>450055</v>
          </cell>
          <cell r="B104" t="str">
            <v>133244705</v>
          </cell>
          <cell r="C104" t="str">
            <v>ROLLING PLAINS MEMORIAL HOSPITAL</v>
          </cell>
          <cell r="D104">
            <v>3090096</v>
          </cell>
        </row>
        <row r="105">
          <cell r="A105" t="str">
            <v>450369</v>
          </cell>
          <cell r="B105" t="str">
            <v>133250406</v>
          </cell>
          <cell r="C105" t="str">
            <v>CHILDRESS REGIONAL MEDICAL</v>
          </cell>
          <cell r="D105">
            <v>1478489</v>
          </cell>
        </row>
        <row r="106">
          <cell r="A106" t="str">
            <v>450192</v>
          </cell>
          <cell r="B106" t="str">
            <v>133252005</v>
          </cell>
          <cell r="C106" t="str">
            <v>HILL REGIONAL HOSPITAL</v>
          </cell>
          <cell r="D106">
            <v>2622668</v>
          </cell>
        </row>
        <row r="107">
          <cell r="A107" t="str">
            <v>452033</v>
          </cell>
          <cell r="B107" t="str">
            <v>133257904</v>
          </cell>
          <cell r="C107" t="str">
            <v>T. C. I. D.</v>
          </cell>
          <cell r="D107">
            <v>13331075</v>
          </cell>
        </row>
        <row r="108">
          <cell r="A108" t="str">
            <v>454009</v>
          </cell>
          <cell r="B108" t="str">
            <v>133331202</v>
          </cell>
          <cell r="C108" t="str">
            <v>RUSK STATE HOSPITAL</v>
          </cell>
          <cell r="D108">
            <v>58284806</v>
          </cell>
        </row>
        <row r="109">
          <cell r="A109" t="str">
            <v>450289</v>
          </cell>
          <cell r="B109" t="str">
            <v>133355104</v>
          </cell>
          <cell r="C109" t="str">
            <v>HARRIS COUNTY HOSPITAL DISTRICT</v>
          </cell>
          <cell r="D109">
            <v>517210372</v>
          </cell>
        </row>
        <row r="110">
          <cell r="A110" t="str">
            <v>450348</v>
          </cell>
          <cell r="B110" t="str">
            <v>133367602</v>
          </cell>
          <cell r="C110" t="str">
            <v>FALLS COMMUNITY HOSPITAL</v>
          </cell>
          <cell r="D110">
            <v>1539666</v>
          </cell>
        </row>
        <row r="111">
          <cell r="A111" t="str">
            <v>450231</v>
          </cell>
          <cell r="B111" t="str">
            <v>133457505</v>
          </cell>
          <cell r="C111" t="str">
            <v>BAPTIST ST ANTHONY'S</v>
          </cell>
          <cell r="D111">
            <v>13563518</v>
          </cell>
        </row>
        <row r="112">
          <cell r="A112" t="str">
            <v>450155</v>
          </cell>
          <cell r="B112" t="str">
            <v>133544006</v>
          </cell>
          <cell r="C112" t="str">
            <v>HEREFORD REGIONAL MEDICAL CENTER</v>
          </cell>
          <cell r="D112">
            <v>1157673</v>
          </cell>
        </row>
        <row r="113">
          <cell r="A113" t="str">
            <v>450200</v>
          </cell>
          <cell r="B113" t="str">
            <v>133545705</v>
          </cell>
          <cell r="C113" t="str">
            <v>WADLEY REGIONAL MEDICAL CENTER</v>
          </cell>
          <cell r="D113">
            <v>14758940</v>
          </cell>
        </row>
        <row r="114">
          <cell r="A114" t="str">
            <v>450051</v>
          </cell>
          <cell r="B114" t="str">
            <v>135032405</v>
          </cell>
          <cell r="C114" t="str">
            <v>METHODIST DALLAS MEDICAL CENTER</v>
          </cell>
          <cell r="D114">
            <v>42346283</v>
          </cell>
        </row>
        <row r="115">
          <cell r="A115" t="str">
            <v>450370</v>
          </cell>
          <cell r="B115" t="str">
            <v>135033204</v>
          </cell>
          <cell r="C115" t="str">
            <v>COLUMBUS COMMUNITY HOSPITAL</v>
          </cell>
          <cell r="D115">
            <v>450168</v>
          </cell>
        </row>
        <row r="116">
          <cell r="A116" t="str">
            <v>450128</v>
          </cell>
          <cell r="B116" t="str">
            <v>135035706</v>
          </cell>
          <cell r="C116" t="str">
            <v>KNAPP MEDICAL CENTER</v>
          </cell>
          <cell r="D116">
            <v>42841661</v>
          </cell>
        </row>
        <row r="117">
          <cell r="A117" t="str">
            <v>450137</v>
          </cell>
          <cell r="B117" t="str">
            <v>135036506</v>
          </cell>
          <cell r="C117" t="str">
            <v>BAYLOR ALL SAINTS MEDICAL CENTER</v>
          </cell>
          <cell r="D117">
            <v>12583129</v>
          </cell>
        </row>
        <row r="118">
          <cell r="A118" t="str">
            <v>450108</v>
          </cell>
          <cell r="B118" t="str">
            <v>135151206</v>
          </cell>
          <cell r="C118" t="str">
            <v>CONNALLY MEMORIAL MEDICAL CENTER</v>
          </cell>
          <cell r="D118">
            <v>2270763</v>
          </cell>
        </row>
        <row r="119">
          <cell r="A119" t="str">
            <v>450187</v>
          </cell>
          <cell r="B119" t="str">
            <v>135226205</v>
          </cell>
          <cell r="C119" t="str">
            <v>TRINITY COMMUNITY MEDICAL CTR of BRENHAM</v>
          </cell>
          <cell r="D119">
            <v>1322124</v>
          </cell>
        </row>
        <row r="120">
          <cell r="A120" t="str">
            <v>450132</v>
          </cell>
          <cell r="B120" t="str">
            <v>135235306</v>
          </cell>
          <cell r="C120" t="str">
            <v>MEDICAL CENTER HOSPITAL</v>
          </cell>
          <cell r="D120">
            <v>33147614</v>
          </cell>
        </row>
        <row r="121">
          <cell r="A121" t="str">
            <v>450010</v>
          </cell>
          <cell r="B121" t="str">
            <v>135237906</v>
          </cell>
          <cell r="C121" t="str">
            <v>UNITED REGIONAL HEALTHCARE SYSTEM</v>
          </cell>
          <cell r="D121">
            <v>29111264</v>
          </cell>
        </row>
        <row r="122">
          <cell r="A122" t="str">
            <v>450213</v>
          </cell>
          <cell r="B122" t="str">
            <v>136141205</v>
          </cell>
          <cell r="C122" t="str">
            <v>BEXAR COUNTY HOSPITAL DISTRICT</v>
          </cell>
          <cell r="D122">
            <v>207622864</v>
          </cell>
        </row>
        <row r="123">
          <cell r="A123" t="str">
            <v>450133</v>
          </cell>
          <cell r="B123" t="str">
            <v>136143806</v>
          </cell>
          <cell r="C123" t="str">
            <v>MIDLAND MEMORIAL HOSPITAL</v>
          </cell>
          <cell r="D123">
            <v>22755558</v>
          </cell>
        </row>
        <row r="124">
          <cell r="A124" t="str">
            <v>451347</v>
          </cell>
          <cell r="B124" t="str">
            <v>136144610</v>
          </cell>
          <cell r="C124" t="str">
            <v>COLEMAN CO. MED. CTR.</v>
          </cell>
          <cell r="D124">
            <v>708174</v>
          </cell>
        </row>
        <row r="125">
          <cell r="A125" t="str">
            <v>451333</v>
          </cell>
          <cell r="B125">
            <v>136145310</v>
          </cell>
          <cell r="C125" t="str">
            <v>MARTIN COUNTY HOSPITAL DIST</v>
          </cell>
          <cell r="D125">
            <v>1897664</v>
          </cell>
        </row>
        <row r="126">
          <cell r="A126" t="str">
            <v>450073</v>
          </cell>
          <cell r="B126" t="str">
            <v>136330107</v>
          </cell>
          <cell r="C126" t="str">
            <v>D M COGDELL MEMORIAL HOSPITAL</v>
          </cell>
          <cell r="D126">
            <v>3728358</v>
          </cell>
        </row>
        <row r="127">
          <cell r="A127" t="str">
            <v>450654</v>
          </cell>
          <cell r="B127" t="str">
            <v>136332705</v>
          </cell>
          <cell r="C127" t="str">
            <v>STARR COUNTY MEMORIAL HOSP</v>
          </cell>
          <cell r="D127">
            <v>7061410</v>
          </cell>
        </row>
        <row r="128">
          <cell r="A128" t="str">
            <v>450033</v>
          </cell>
          <cell r="B128" t="str">
            <v>136361607</v>
          </cell>
          <cell r="C128" t="str">
            <v>VALLEY BAPTIST MEDICAL CENTER</v>
          </cell>
          <cell r="D128">
            <v>27152136</v>
          </cell>
        </row>
        <row r="129">
          <cell r="A129" t="str">
            <v>450163</v>
          </cell>
          <cell r="B129" t="str">
            <v>136436606</v>
          </cell>
          <cell r="C129" t="str">
            <v>CHRISTUS SPOHN HOSPITAL - KLEBERG</v>
          </cell>
          <cell r="D129">
            <v>5040506</v>
          </cell>
        </row>
        <row r="130">
          <cell r="A130" t="str">
            <v>450005</v>
          </cell>
          <cell r="B130" t="str">
            <v>136488705</v>
          </cell>
          <cell r="C130" t="str">
            <v>MEMORIAL HERMANN BAPTIST ORANGE HOSPITAL</v>
          </cell>
          <cell r="D130">
            <v>6477542</v>
          </cell>
        </row>
        <row r="131">
          <cell r="A131" t="str">
            <v>450697</v>
          </cell>
          <cell r="B131" t="str">
            <v>136491104</v>
          </cell>
          <cell r="C131" t="str">
            <v>SOUTHWEST GENERAL HOSPITAL</v>
          </cell>
          <cell r="D131">
            <v>6060647</v>
          </cell>
        </row>
        <row r="132">
          <cell r="A132" t="str">
            <v>450571</v>
          </cell>
          <cell r="B132" t="str">
            <v>137226005</v>
          </cell>
          <cell r="C132" t="str">
            <v>SHANNON MEDICAL CENTER</v>
          </cell>
          <cell r="D132">
            <v>18867230</v>
          </cell>
        </row>
        <row r="133">
          <cell r="A133" t="str">
            <v>451308</v>
          </cell>
          <cell r="B133" t="str">
            <v>137227806</v>
          </cell>
          <cell r="C133" t="str">
            <v>YOAKUM COUNTY HOSPITAL</v>
          </cell>
          <cell r="D133">
            <v>1376235</v>
          </cell>
        </row>
        <row r="134">
          <cell r="A134" t="str">
            <v>450209</v>
          </cell>
          <cell r="B134" t="str">
            <v>137245009</v>
          </cell>
          <cell r="C134" t="str">
            <v>NORTHWEST TEXAS HEATHCARE SYSTEM</v>
          </cell>
          <cell r="D134">
            <v>35259518</v>
          </cell>
        </row>
        <row r="135">
          <cell r="A135" t="str">
            <v>450054</v>
          </cell>
          <cell r="B135" t="str">
            <v>137249208</v>
          </cell>
          <cell r="C135" t="str">
            <v>SCOTT AND WHITE MEMORIAL HOSPITAL</v>
          </cell>
          <cell r="D135">
            <v>44594350</v>
          </cell>
        </row>
        <row r="136">
          <cell r="A136" t="str">
            <v>450124</v>
          </cell>
          <cell r="B136" t="str">
            <v>137265806</v>
          </cell>
          <cell r="C136" t="str">
            <v>UNIVERSITY MEDICAL CENTER at BRACKENRIDGE</v>
          </cell>
          <cell r="D136">
            <v>92989105</v>
          </cell>
        </row>
        <row r="137">
          <cell r="A137" t="str">
            <v>450296</v>
          </cell>
          <cell r="B137" t="str">
            <v>137279905</v>
          </cell>
          <cell r="C137" t="str">
            <v>CLEVELAND REGIONAL MEDICAL</v>
          </cell>
          <cell r="D137">
            <v>6547183</v>
          </cell>
        </row>
        <row r="138">
          <cell r="A138" t="str">
            <v>450580</v>
          </cell>
          <cell r="B138" t="str">
            <v>137319306</v>
          </cell>
          <cell r="C138" t="str">
            <v>EAST TEXAS MEDICAL CENTER-CROCKETT</v>
          </cell>
          <cell r="D138">
            <v>3197733</v>
          </cell>
        </row>
        <row r="139">
          <cell r="A139" t="str">
            <v>451300</v>
          </cell>
          <cell r="B139" t="str">
            <v>137343308</v>
          </cell>
          <cell r="C139" t="str">
            <v>PARMER COUNTY COMMUNITY HOSPITAL</v>
          </cell>
          <cell r="D139">
            <v>740945</v>
          </cell>
        </row>
        <row r="140">
          <cell r="A140" t="str">
            <v>450068</v>
          </cell>
          <cell r="B140" t="str">
            <v>137805107</v>
          </cell>
          <cell r="C140" t="str">
            <v>MEMORIAL HERMANN HOSPITAL - TMC</v>
          </cell>
          <cell r="D140">
            <v>119807625</v>
          </cell>
        </row>
        <row r="141">
          <cell r="A141" t="str">
            <v>451356</v>
          </cell>
          <cell r="B141" t="str">
            <v>137909111</v>
          </cell>
          <cell r="C141" t="str">
            <v>MEMORIAL MEDICAL CENTER-PORT LAVACA</v>
          </cell>
          <cell r="D141">
            <v>3041156</v>
          </cell>
        </row>
        <row r="142">
          <cell r="A142" t="str">
            <v>454000</v>
          </cell>
          <cell r="B142" t="str">
            <v>137918204</v>
          </cell>
          <cell r="C142" t="str">
            <v>BIG SPRING STATE HOSP</v>
          </cell>
          <cell r="D142">
            <v>35783156</v>
          </cell>
        </row>
        <row r="143">
          <cell r="A143" t="str">
            <v>454006</v>
          </cell>
          <cell r="B143" t="str">
            <v>137919003</v>
          </cell>
          <cell r="C143" t="str">
            <v>TERRELL STATE HOSPITAL</v>
          </cell>
          <cell r="D143">
            <v>60571153</v>
          </cell>
        </row>
        <row r="144">
          <cell r="A144" t="str">
            <v>450686</v>
          </cell>
          <cell r="B144" t="str">
            <v>137999206</v>
          </cell>
          <cell r="C144" t="str">
            <v>UNIVERSITY MEDICAL CENTER-LUBBOCK</v>
          </cell>
          <cell r="D144">
            <v>60073970</v>
          </cell>
        </row>
        <row r="145">
          <cell r="A145" t="str">
            <v>450034</v>
          </cell>
          <cell r="B145" t="str">
            <v>138296208</v>
          </cell>
          <cell r="C145" t="str">
            <v>CHRISTUS HOSPITAL</v>
          </cell>
          <cell r="D145">
            <v>47164211</v>
          </cell>
        </row>
        <row r="146">
          <cell r="A146" t="str">
            <v>450586</v>
          </cell>
          <cell r="B146" t="str">
            <v>138353107</v>
          </cell>
          <cell r="C146" t="str">
            <v>SEYMOUR HOSPITAL</v>
          </cell>
          <cell r="D146">
            <v>672742</v>
          </cell>
        </row>
        <row r="147">
          <cell r="A147" t="str">
            <v>450104</v>
          </cell>
          <cell r="B147" t="str">
            <v>138411709</v>
          </cell>
          <cell r="C147" t="str">
            <v>GUADALUPE VALLEY HOSPITAL</v>
          </cell>
          <cell r="D147">
            <v>8421729</v>
          </cell>
        </row>
        <row r="148">
          <cell r="A148" t="str">
            <v>450229</v>
          </cell>
          <cell r="B148" t="str">
            <v>138644310</v>
          </cell>
          <cell r="C148" t="str">
            <v>HENDRICK MEDICAL CENTER</v>
          </cell>
          <cell r="D148">
            <v>22320889</v>
          </cell>
        </row>
        <row r="149">
          <cell r="A149" t="str">
            <v>454011</v>
          </cell>
          <cell r="B149" t="str">
            <v>138706004</v>
          </cell>
          <cell r="C149" t="str">
            <v>SAN ANTONIO STATE HOSP</v>
          </cell>
          <cell r="D149">
            <v>54327108</v>
          </cell>
        </row>
        <row r="150">
          <cell r="A150" t="str">
            <v>451348</v>
          </cell>
          <cell r="B150" t="str">
            <v>138715115</v>
          </cell>
          <cell r="C150" t="str">
            <v>HEART OF TEXAS MEMORIAL HOSPITAL</v>
          </cell>
          <cell r="D150">
            <v>1053518</v>
          </cell>
        </row>
        <row r="151">
          <cell r="A151" t="str">
            <v>453302</v>
          </cell>
          <cell r="B151" t="str">
            <v>138910807</v>
          </cell>
          <cell r="C151" t="str">
            <v>CHILDREN'S MEDICAL CENTER-DALLAS</v>
          </cell>
          <cell r="D151">
            <v>60573943</v>
          </cell>
        </row>
        <row r="152">
          <cell r="A152" t="str">
            <v>450597</v>
          </cell>
          <cell r="B152" t="str">
            <v>138911609</v>
          </cell>
          <cell r="C152" t="str">
            <v>CUERO COMMUNITY HOSPITAL</v>
          </cell>
          <cell r="D152">
            <v>992915</v>
          </cell>
        </row>
        <row r="153">
          <cell r="A153" t="str">
            <v>450080</v>
          </cell>
          <cell r="B153" t="str">
            <v>138913209</v>
          </cell>
          <cell r="C153" t="str">
            <v>TITUS COUNTY MEMORIAL HOSPITAL</v>
          </cell>
          <cell r="D153">
            <v>3508825</v>
          </cell>
        </row>
        <row r="154">
          <cell r="A154" t="str">
            <v>450565</v>
          </cell>
          <cell r="B154" t="str">
            <v>138950412</v>
          </cell>
          <cell r="C154" t="str">
            <v>PALO PINTO GENERAL HOSPITAL</v>
          </cell>
          <cell r="D154">
            <v>2182634</v>
          </cell>
        </row>
        <row r="155">
          <cell r="A155" t="str">
            <v>450024</v>
          </cell>
          <cell r="B155" t="str">
            <v>138951211</v>
          </cell>
          <cell r="C155" t="str">
            <v>UNIVERSITY MEDICAL CENTER of EL PASO</v>
          </cell>
          <cell r="D155">
            <v>90149158</v>
          </cell>
        </row>
        <row r="156">
          <cell r="A156" t="str">
            <v>450101</v>
          </cell>
          <cell r="B156" t="str">
            <v>138962907</v>
          </cell>
          <cell r="C156" t="str">
            <v>HILLCREST BAPTIST MEDICAL CENTER</v>
          </cell>
          <cell r="D156">
            <v>21613131</v>
          </cell>
        </row>
        <row r="157">
          <cell r="A157" t="str">
            <v>453304</v>
          </cell>
          <cell r="B157" t="str">
            <v>139135109</v>
          </cell>
          <cell r="C157" t="str">
            <v>TEXAS CHILDREN'S HOSPITAL</v>
          </cell>
          <cell r="D157">
            <v>21707266</v>
          </cell>
        </row>
        <row r="158">
          <cell r="A158" t="str">
            <v>450389</v>
          </cell>
          <cell r="B158" t="str">
            <v>139173209</v>
          </cell>
          <cell r="C158" t="str">
            <v>EAST TEXAS MEDICAL CENTER-ATHENS</v>
          </cell>
          <cell r="D158">
            <v>10043486</v>
          </cell>
        </row>
        <row r="159">
          <cell r="A159" t="str">
            <v>450040</v>
          </cell>
          <cell r="B159" t="str">
            <v>139461107</v>
          </cell>
          <cell r="C159" t="str">
            <v>COVENANT HEALTH SYSTEM</v>
          </cell>
          <cell r="D159">
            <v>50015905</v>
          </cell>
        </row>
        <row r="160">
          <cell r="A160" t="str">
            <v>450021</v>
          </cell>
          <cell r="B160" t="str">
            <v>139485012</v>
          </cell>
          <cell r="C160" t="str">
            <v>BAYLOR UNIVERSITY MEDICAL CENTER</v>
          </cell>
          <cell r="D160">
            <v>85941904</v>
          </cell>
        </row>
        <row r="161">
          <cell r="A161" t="str">
            <v>451303</v>
          </cell>
          <cell r="B161" t="str">
            <v>140714001</v>
          </cell>
          <cell r="C161" t="str">
            <v>LIMESTONE MEDICAL CENTER</v>
          </cell>
          <cell r="D161">
            <v>1216791</v>
          </cell>
        </row>
        <row r="162">
          <cell r="A162" t="str">
            <v>451319</v>
          </cell>
          <cell r="B162" t="str">
            <v>141858401</v>
          </cell>
          <cell r="C162" t="str">
            <v>MOTHER FRANCES HOSP - JACKSONVILLE</v>
          </cell>
          <cell r="D162">
            <v>2211253</v>
          </cell>
        </row>
        <row r="163">
          <cell r="A163" t="str">
            <v>450795</v>
          </cell>
          <cell r="B163" t="str">
            <v>147714301</v>
          </cell>
          <cell r="C163" t="str">
            <v>ST. ANTHONY'S HOSPITAL</v>
          </cell>
          <cell r="D163">
            <v>1157682</v>
          </cell>
        </row>
        <row r="164">
          <cell r="A164" t="str">
            <v>450855</v>
          </cell>
          <cell r="B164" t="str">
            <v>154504801</v>
          </cell>
          <cell r="C164" t="str">
            <v>HARLINGEN MEDICAL CENTER</v>
          </cell>
          <cell r="D164">
            <v>5716041</v>
          </cell>
        </row>
        <row r="165">
          <cell r="A165" t="str">
            <v>450058</v>
          </cell>
          <cell r="B165" t="str">
            <v>159156201</v>
          </cell>
          <cell r="C165" t="str">
            <v>BAPTIST HEALTH SYSTEM</v>
          </cell>
          <cell r="D165">
            <v>38697018</v>
          </cell>
        </row>
        <row r="166">
          <cell r="A166" t="str">
            <v>450869</v>
          </cell>
          <cell r="B166" t="str">
            <v>160709501</v>
          </cell>
          <cell r="C166" t="str">
            <v>DOCTORS HOSPITAL AT RENAISSANCE</v>
          </cell>
          <cell r="D166">
            <v>426950</v>
          </cell>
        </row>
        <row r="167">
          <cell r="A167" t="e">
            <v>#N/A</v>
          </cell>
          <cell r="B167" t="str">
            <v>162033801</v>
          </cell>
          <cell r="C167" t="str">
            <v>LAREDO MEDICAL CENTER</v>
          </cell>
          <cell r="D167">
            <v>-1743710</v>
          </cell>
        </row>
        <row r="168">
          <cell r="A168" t="str">
            <v>450028</v>
          </cell>
          <cell r="B168" t="str">
            <v>165241401</v>
          </cell>
          <cell r="C168" t="str">
            <v>VALLEY BAPTIST MC - BROWNSVILLE</v>
          </cell>
          <cell r="D168">
            <v>17189526</v>
          </cell>
        </row>
        <row r="169">
          <cell r="A169" t="str">
            <v>670002</v>
          </cell>
          <cell r="B169" t="str">
            <v>174941801</v>
          </cell>
          <cell r="C169" t="str">
            <v>SOUTH HAMPTON COMMUNITY HOSPITAL</v>
          </cell>
          <cell r="D169">
            <v>5062324</v>
          </cell>
        </row>
        <row r="170">
          <cell r="A170" t="e">
            <v>#N/A</v>
          </cell>
          <cell r="B170" t="str">
            <v>175965601</v>
          </cell>
          <cell r="C170" t="str">
            <v>KINGWOOD PINES HOSPITAL</v>
          </cell>
          <cell r="D170">
            <v>-952998</v>
          </cell>
        </row>
        <row r="171">
          <cell r="A171" t="str">
            <v>670004</v>
          </cell>
          <cell r="B171" t="str">
            <v>176692501</v>
          </cell>
          <cell r="C171" t="str">
            <v>ST MARK'S MEDICAL CENTER</v>
          </cell>
          <cell r="D171">
            <v>1127295</v>
          </cell>
        </row>
        <row r="172">
          <cell r="A172" t="str">
            <v>450214</v>
          </cell>
          <cell r="B172" t="str">
            <v>178815001</v>
          </cell>
          <cell r="C172" t="str">
            <v>SIGNATURE GULF COAST HOSPITAL</v>
          </cell>
          <cell r="D172">
            <v>5376137</v>
          </cell>
        </row>
        <row r="173">
          <cell r="A173" t="str">
            <v>450099</v>
          </cell>
          <cell r="B173" t="str">
            <v>178848102</v>
          </cell>
          <cell r="C173" t="str">
            <v>PAMPA REGIONAL MEDICAL CENTER</v>
          </cell>
          <cell r="D173">
            <v>2172692</v>
          </cell>
        </row>
        <row r="174">
          <cell r="A174" t="str">
            <v>451304</v>
          </cell>
          <cell r="B174" t="str">
            <v>179272301</v>
          </cell>
          <cell r="C174" t="str">
            <v>SCHLEICHER COUNTY MEDICAL</v>
          </cell>
          <cell r="D174">
            <v>593227</v>
          </cell>
        </row>
        <row r="175">
          <cell r="A175" t="str">
            <v>450035</v>
          </cell>
          <cell r="B175" t="str">
            <v>181706601</v>
          </cell>
          <cell r="C175" t="str">
            <v>SJ MEDICAL CENTER LLC</v>
          </cell>
          <cell r="D175">
            <v>15445619</v>
          </cell>
        </row>
        <row r="176">
          <cell r="A176" t="e">
            <v>#N/A</v>
          </cell>
          <cell r="B176" t="str">
            <v>184076101</v>
          </cell>
          <cell r="C176" t="str">
            <v>HICKORY TRAIL HOSPITAL</v>
          </cell>
          <cell r="D176">
            <v>-343851</v>
          </cell>
        </row>
        <row r="177">
          <cell r="A177" t="str">
            <v>453310</v>
          </cell>
          <cell r="B177" t="str">
            <v>186599001</v>
          </cell>
          <cell r="C177" t="str">
            <v>DELL CHILDRENS MEDICAL CENTER</v>
          </cell>
          <cell r="D177">
            <v>3641033</v>
          </cell>
        </row>
        <row r="178">
          <cell r="A178" t="str">
            <v>450347</v>
          </cell>
          <cell r="B178" t="str">
            <v>189791001</v>
          </cell>
          <cell r="C178" t="str">
            <v>HUNTSVILLE MEMORIAL HOSPITAL</v>
          </cell>
          <cell r="D178">
            <v>2269803</v>
          </cell>
        </row>
        <row r="179">
          <cell r="A179" t="str">
            <v>450489</v>
          </cell>
          <cell r="B179" t="str">
            <v>189947801</v>
          </cell>
          <cell r="C179" t="str">
            <v>MEDICAL ARTS HOSPITAL</v>
          </cell>
          <cell r="D179">
            <v>1667411</v>
          </cell>
        </row>
        <row r="180">
          <cell r="A180" t="str">
            <v>450324</v>
          </cell>
          <cell r="B180" t="str">
            <v>194997601</v>
          </cell>
          <cell r="C180" t="str">
            <v>TEXOMA MEDICAL CENTER INC</v>
          </cell>
          <cell r="D180">
            <v>11496553</v>
          </cell>
        </row>
        <row r="181">
          <cell r="A181" t="str">
            <v>451369</v>
          </cell>
          <cell r="B181" t="str">
            <v>197063401</v>
          </cell>
          <cell r="C181" t="str">
            <v>GOLDEN PLAINS COMMUNITY HOSPITAL</v>
          </cell>
          <cell r="D181">
            <v>2164781</v>
          </cell>
        </row>
        <row r="182">
          <cell r="A182" t="str">
            <v>450747</v>
          </cell>
          <cell r="B182">
            <v>121816602</v>
          </cell>
          <cell r="C182" t="str">
            <v>PALESTINE REGIONAL MEDICAL</v>
          </cell>
          <cell r="D182">
            <v>5053357</v>
          </cell>
        </row>
        <row r="183">
          <cell r="A183" t="str">
            <v>450042</v>
          </cell>
          <cell r="B183" t="str">
            <v>121831504</v>
          </cell>
          <cell r="C183" t="str">
            <v>DEPAUL CENTER</v>
          </cell>
          <cell r="D183">
            <v>1457932</v>
          </cell>
        </row>
        <row r="184">
          <cell r="A184" t="str">
            <v>451330</v>
          </cell>
          <cell r="B184" t="str">
            <v>133260309</v>
          </cell>
          <cell r="C184" t="str">
            <v>MEDINA COMMUNITY HOSPITAL</v>
          </cell>
          <cell r="D184">
            <v>2163670</v>
          </cell>
        </row>
        <row r="185">
          <cell r="A185" t="str">
            <v>450755</v>
          </cell>
          <cell r="B185" t="str">
            <v>133258705</v>
          </cell>
          <cell r="C185" t="str">
            <v>METHODIST HOSPITAL-LEVELLAND</v>
          </cell>
          <cell r="D185">
            <v>2447655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  <sheetName val="MRSA West Application - 95% 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Non-urban Public Hospital</v>
          </cell>
        </row>
        <row r="3">
          <cell r="B3" t="str">
            <v>Rural Private Hospital</v>
          </cell>
        </row>
        <row r="4">
          <cell r="B4" t="str">
            <v>Rural Public Hospital</v>
          </cell>
        </row>
        <row r="5">
          <cell r="B5" t="str">
            <v>State-owned Hospital</v>
          </cell>
        </row>
        <row r="6">
          <cell r="B6" t="str">
            <v>Urban Public Hospital</v>
          </cell>
        </row>
        <row r="7">
          <cell r="B7" t="str">
            <v>Children's Hospital</v>
          </cell>
        </row>
        <row r="8">
          <cell r="B8" t="str">
            <v>Institution for Mental Disease</v>
          </cell>
        </row>
        <row r="9">
          <cell r="B9" t="str">
            <v>Other</v>
          </cell>
        </row>
      </sheetData>
      <sheetData sheetId="6" refreshError="1"/>
      <sheetData sheetId="7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Non-urban Public Hospital</v>
          </cell>
        </row>
        <row r="3">
          <cell r="B3" t="str">
            <v>Rural Private Hospital</v>
          </cell>
        </row>
        <row r="4">
          <cell r="B4" t="str">
            <v>Rural Public Hospital</v>
          </cell>
        </row>
        <row r="5">
          <cell r="B5" t="str">
            <v>State-owned Hospital</v>
          </cell>
        </row>
        <row r="6">
          <cell r="B6" t="str">
            <v>Urban Public Hospital</v>
          </cell>
        </row>
        <row r="7">
          <cell r="B7" t="str">
            <v>Children's Hospital</v>
          </cell>
        </row>
        <row r="8">
          <cell r="B8" t="str">
            <v>Institution for Mental Disease</v>
          </cell>
        </row>
        <row r="9">
          <cell r="B9" t="str">
            <v>Other</v>
          </cell>
        </row>
      </sheetData>
      <sheetData sheetId="6" refreshError="1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>
        <row r="14">
          <cell r="A14" t="str">
            <v>IP Hospital</v>
          </cell>
          <cell r="C14">
            <v>0.05</v>
          </cell>
          <cell r="D14">
            <v>1.1766058325577948</v>
          </cell>
        </row>
        <row r="15">
          <cell r="A15" t="str">
            <v>OP Hospital</v>
          </cell>
          <cell r="C15">
            <v>0.05</v>
          </cell>
          <cell r="D15">
            <v>1.1766058325577948</v>
          </cell>
        </row>
        <row r="16">
          <cell r="A16" t="str">
            <v>Physician</v>
          </cell>
          <cell r="C16">
            <v>0.05</v>
          </cell>
          <cell r="D16">
            <v>1.1766058325577948</v>
          </cell>
        </row>
        <row r="17">
          <cell r="A17" t="str">
            <v>LTC</v>
          </cell>
          <cell r="C17">
            <v>0.05</v>
          </cell>
          <cell r="D17">
            <v>1.1766058325577948</v>
          </cell>
        </row>
        <row r="18">
          <cell r="A18" t="str">
            <v>Physician Supplier</v>
          </cell>
          <cell r="C18">
            <v>0.05</v>
          </cell>
          <cell r="D18">
            <v>1.1766058325577948</v>
          </cell>
        </row>
        <row r="19">
          <cell r="A19" t="str">
            <v>Dental</v>
          </cell>
          <cell r="C19">
            <v>0.05</v>
          </cell>
          <cell r="D19">
            <v>1.1766058325577948</v>
          </cell>
        </row>
        <row r="25">
          <cell r="L25">
            <v>0.2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>
        <row r="14">
          <cell r="A14" t="str">
            <v>IP Hospital</v>
          </cell>
          <cell r="C14">
            <v>0.05</v>
          </cell>
          <cell r="D14">
            <v>1.1766058325577948</v>
          </cell>
        </row>
        <row r="15">
          <cell r="A15" t="str">
            <v>OP Hospital</v>
          </cell>
          <cell r="C15">
            <v>0.05</v>
          </cell>
          <cell r="D15">
            <v>1.1766058325577948</v>
          </cell>
        </row>
        <row r="16">
          <cell r="A16" t="str">
            <v>Physician</v>
          </cell>
          <cell r="C16">
            <v>0.05</v>
          </cell>
          <cell r="D16">
            <v>1.1766058325577948</v>
          </cell>
        </row>
        <row r="17">
          <cell r="A17" t="str">
            <v>LTC</v>
          </cell>
          <cell r="C17">
            <v>0.05</v>
          </cell>
          <cell r="D17">
            <v>1.1766058325577948</v>
          </cell>
        </row>
        <row r="18">
          <cell r="A18" t="str">
            <v>Physician Supplier</v>
          </cell>
          <cell r="C18">
            <v>0.05</v>
          </cell>
          <cell r="D18">
            <v>1.1766058325577948</v>
          </cell>
        </row>
        <row r="19">
          <cell r="A19" t="str">
            <v>Dental</v>
          </cell>
          <cell r="C19">
            <v>0.05</v>
          </cell>
          <cell r="D19">
            <v>1.1766058325577948</v>
          </cell>
        </row>
        <row r="25">
          <cell r="L25">
            <v>0.2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s"/>
      <sheetName val="assumptions"/>
      <sheetName val="Bexar"/>
      <sheetName val="Dallas"/>
      <sheetName val="El Paso"/>
      <sheetName val="Harris"/>
      <sheetName val="Hidalgo"/>
      <sheetName val="Jefferson"/>
      <sheetName val="Lubbock"/>
      <sheetName val="MRSA Central"/>
      <sheetName val="MRSA Northeast"/>
      <sheetName val="MRSA West"/>
      <sheetName val="Nueces"/>
      <sheetName val="Tarrant"/>
      <sheetName val="Travis"/>
    </sheetNames>
    <sheetDataSet>
      <sheetData sheetId="0"/>
      <sheetData sheetId="1">
        <row r="7">
          <cell r="B7">
            <v>8.2900000000000001E-2</v>
          </cell>
        </row>
        <row r="8">
          <cell r="B8">
            <v>8.5400000000000004E-2</v>
          </cell>
        </row>
      </sheetData>
      <sheetData sheetId="2">
        <row r="5">
          <cell r="A5" t="str">
            <v>Childrens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Childrens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8 Medicaid Claims Data"/>
      <sheetName val="C Part I B Part I G-2"/>
      <sheetName val="S-3 Part I D-1 D-4"/>
      <sheetName val="PrePop"/>
      <sheetName val="Sched 3 HSL DSH Report"/>
      <sheetName val="UC Report"/>
      <sheetName val="2018 Master Contact List"/>
      <sheetName val="Data All Providers 2018"/>
      <sheetName val="B Part I Col 24"/>
      <sheetName val="C Part I 4"/>
      <sheetName val="C Part I 6"/>
      <sheetName val="C Part I 7"/>
      <sheetName val="C Part I 8"/>
      <sheetName val="D-1 Col 1 Ln 26"/>
      <sheetName val="D-4 Col 1&amp;2 Ln61 66 62"/>
      <sheetName val="S-3 Part I Col 8"/>
      <sheetName val="G-2 Col 1&amp;3 Ln28"/>
      <sheetName val="GME Payments2016"/>
      <sheetName val="MCO Day Adjustment (subtract)"/>
      <sheetName val="FFS Day Adjustment (subtract)"/>
      <sheetName val="FFS PPE Adjustment (add)"/>
      <sheetName val="MCO PPE Adjustment (add)"/>
      <sheetName val="SDA Adjustment Percentages"/>
      <sheetName val="Cost Report Settlements"/>
      <sheetName val="Master TPI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IP Wind-Down Revised Dec 2020"/>
      <sheetName val="Base Payment Calculation"/>
      <sheetName val="Original NAIP Wind-down"/>
      <sheetName val="NAIP 2017-2021"/>
    </sheetNames>
    <sheetDataSet>
      <sheetData sheetId="0"/>
      <sheetData sheetId="1">
        <row r="7">
          <cell r="P7">
            <v>1520552135.786649</v>
          </cell>
        </row>
        <row r="16">
          <cell r="P16">
            <v>4734086895.4000139</v>
          </cell>
        </row>
        <row r="25">
          <cell r="P25">
            <v>3430977126.2057171</v>
          </cell>
        </row>
        <row r="34">
          <cell r="P34">
            <v>3171920893.3746977</v>
          </cell>
        </row>
        <row r="44">
          <cell r="B44">
            <v>2687442766.1293721</v>
          </cell>
          <cell r="E44">
            <v>1904580090.8742027</v>
          </cell>
          <cell r="H44">
            <v>1316654773.5457983</v>
          </cell>
        </row>
      </sheetData>
      <sheetData sheetId="2"/>
      <sheetData sheetId="3">
        <row r="1">
          <cell r="A1" t="str">
            <v>TPI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>
        <row r="19">
          <cell r="M19">
            <v>154840451.74021089</v>
          </cell>
        </row>
      </sheetData>
      <sheetData sheetId="1"/>
      <sheetData sheetId="2"/>
      <sheetData sheetId="3"/>
      <sheetData sheetId="4">
        <row r="19">
          <cell r="M19">
            <v>154840451.74021089</v>
          </cell>
        </row>
      </sheetData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>
        <row r="19">
          <cell r="M19">
            <v>154840451.74021089</v>
          </cell>
        </row>
      </sheetData>
      <sheetData sheetId="1"/>
      <sheetData sheetId="2"/>
      <sheetData sheetId="3"/>
      <sheetData sheetId="4">
        <row r="19">
          <cell r="M19">
            <v>154840451.74021089</v>
          </cell>
        </row>
      </sheetData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rogress Summary"/>
      <sheetName val="Macros"/>
      <sheetName val="1 - Imported Files"/>
      <sheetName val="0 - Template Checks"/>
      <sheetName val="Checks"/>
      <sheetName val="2 - Report Card"/>
      <sheetName val="Application Tracker"/>
      <sheetName val="UC Summary"/>
      <sheetName val="3 - Review Tracker"/>
      <sheetName val="HSL Info"/>
      <sheetName val="DSH QUAL."/>
      <sheetName val="Contact Info"/>
      <sheetName val="SCH 2 SUM"/>
      <sheetName val="Certification"/>
      <sheetName val="Cost Summary"/>
      <sheetName val="Adjustments Summary"/>
      <sheetName val="Schedule 1"/>
      <sheetName val="Schedule 2 "/>
      <sheetName val="Schedule 3"/>
      <sheetName val="Sched3-DSH2013Application"/>
      <sheetName val="HHSC Requested info."/>
      <sheetName val="HHSC Requested info. 2"/>
      <sheetName val="Sched3-Cost Rept Collection"/>
      <sheetName val="Sched3-Cost Rept Hospital Costs"/>
      <sheetName val="Sched3-Cost Rept Uninsured Cost"/>
      <sheetName val="Sched 3-HSL"/>
      <sheetName val="Sched 3-HSL (UC)"/>
      <sheetName val="DSH"/>
      <sheetName val="Pharmacies"/>
      <sheetName val="NonDSH 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L3" t="str">
            <v>Non-DSH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 - List of Template Checks"/>
      <sheetName val="STEP 1 - Module"/>
      <sheetName val="1 - List of Imported Files"/>
      <sheetName val="2 - Report Card"/>
      <sheetName val="3 - Review Tracker"/>
      <sheetName val="UC Payments"/>
      <sheetName val="Checks"/>
      <sheetName val="Certification Check"/>
      <sheetName val="Data -&gt;"/>
      <sheetName val="Certification"/>
      <sheetName val="Cost Summary"/>
      <sheetName val="Sched1-Instructions"/>
      <sheetName val="Cost Center Crosswalk"/>
      <sheetName val="Schedule 1"/>
      <sheetName val="Schedule 2"/>
      <sheetName val="Schedule 3"/>
      <sheetName val="Sched3-Instructions"/>
      <sheetName val="Sched3-Cost Rept Collection"/>
      <sheetName val="Sched3-DSH2012Application"/>
      <sheetName val="Sched3-Cost Rept Hospital Costs"/>
      <sheetName val="Sched3-Cost Rept Uninsured Cost"/>
      <sheetName val="Sched3-DSH HSL"/>
      <sheetName val="DSH2012 HOSPITAL COSTRPTPERIOD"/>
      <sheetName val="Non-DSH"/>
      <sheetName val="DSH"/>
      <sheetName val="Pharmacies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J3" t="str">
            <v>DSH</v>
          </cell>
        </row>
        <row r="35">
          <cell r="F35" t="str">
            <v>NA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>
        <row r="3">
          <cell r="A3">
            <v>454000</v>
          </cell>
        </row>
      </sheetData>
      <sheetData sheetId="4" refreshError="1"/>
      <sheetData sheetId="5">
        <row r="2">
          <cell r="B2">
            <v>450558</v>
          </cell>
        </row>
      </sheetData>
      <sheetData sheetId="6">
        <row r="5">
          <cell r="C5">
            <v>450002</v>
          </cell>
        </row>
      </sheetData>
      <sheetData sheetId="7" refreshError="1"/>
      <sheetData sheetId="8">
        <row r="22">
          <cell r="N22">
            <v>40817</v>
          </cell>
          <cell r="P22">
            <v>41182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1C34-13F7-4771-84FB-28D62DEE0446}">
  <dimension ref="A1:B9"/>
  <sheetViews>
    <sheetView tabSelected="1" zoomScale="110" zoomScaleNormal="110" workbookViewId="0">
      <selection activeCell="B1" sqref="B1"/>
    </sheetView>
  </sheetViews>
  <sheetFormatPr defaultRowHeight="15"/>
  <cols>
    <col min="1" max="1" width="4.796875" customWidth="1"/>
  </cols>
  <sheetData>
    <row r="1" spans="1:2">
      <c r="A1" t="s">
        <v>2174</v>
      </c>
    </row>
    <row r="2" spans="1:2">
      <c r="B2" t="s">
        <v>2176</v>
      </c>
    </row>
    <row r="3" spans="1:2">
      <c r="B3" t="s">
        <v>2175</v>
      </c>
    </row>
    <row r="4" spans="1:2">
      <c r="B4" t="s">
        <v>2177</v>
      </c>
    </row>
    <row r="5" spans="1:2">
      <c r="B5" t="s">
        <v>2178</v>
      </c>
    </row>
    <row r="6" spans="1:2">
      <c r="B6" t="s">
        <v>2179</v>
      </c>
    </row>
    <row r="7" spans="1:2">
      <c r="B7" t="s">
        <v>2180</v>
      </c>
    </row>
    <row r="8" spans="1:2">
      <c r="B8" t="s">
        <v>2181</v>
      </c>
    </row>
    <row r="9" spans="1:2">
      <c r="B9" t="s">
        <v>2182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A1634-4B11-4B78-9E84-DB8B25A36B9B}">
  <dimension ref="A1:J7"/>
  <sheetViews>
    <sheetView workbookViewId="0">
      <selection activeCell="D4" sqref="D4"/>
    </sheetView>
  </sheetViews>
  <sheetFormatPr defaultRowHeight="15"/>
  <cols>
    <col min="2" max="2" width="15" customWidth="1"/>
    <col min="3" max="3" width="16" customWidth="1"/>
    <col min="4" max="4" width="15.5" customWidth="1"/>
    <col min="9" max="9" width="11.5" customWidth="1"/>
    <col min="10" max="10" width="13.59765625" bestFit="1" customWidth="1"/>
  </cols>
  <sheetData>
    <row r="1" spans="1:10" s="3" customFormat="1">
      <c r="A1" s="83" t="s">
        <v>2188</v>
      </c>
    </row>
    <row r="3" spans="1:10" ht="45">
      <c r="A3" s="44" t="s">
        <v>2186</v>
      </c>
      <c r="B3" s="48" t="s">
        <v>2183</v>
      </c>
      <c r="C3" s="48" t="s">
        <v>2121</v>
      </c>
      <c r="D3" s="48" t="s">
        <v>2161</v>
      </c>
      <c r="E3" s="48" t="s">
        <v>2155</v>
      </c>
      <c r="F3" s="48" t="s">
        <v>2160</v>
      </c>
      <c r="G3" s="49" t="s">
        <v>2157</v>
      </c>
      <c r="H3" s="49" t="s">
        <v>2156</v>
      </c>
      <c r="I3" s="51" t="s">
        <v>2162</v>
      </c>
    </row>
    <row r="4" spans="1:10">
      <c r="A4" s="44" t="s">
        <v>2126</v>
      </c>
      <c r="B4" s="45">
        <f>SUMIF('2021 FFS IP'!F:F,"NSGO",'2021 FFS IP'!J:J)+SUMIF('2021 FFS OP'!F:F,"NSGO",'2021 FFS OP'!J:J)</f>
        <v>875118813.32850897</v>
      </c>
      <c r="C4" s="45">
        <f>SUMIF('2021 FFS IP'!F:F,"NSGO",'2021 FFS IP'!I:I)+SUMIF('2021 FFS OP'!F:F,"NSGO",'2021 FFS OP'!I:I)</f>
        <v>344842081.14000577</v>
      </c>
      <c r="D4" s="45">
        <f>SUMIF('2021 FFS IP'!F:F,"NSGO",'2021 FFS IP'!K:K)+SUMIF('2021 FFS OP'!F:F,"NSGO",'2021 FFS OP'!K:K)</f>
        <v>530276732.18850356</v>
      </c>
      <c r="E4" s="46">
        <f>C4/$C$7</f>
        <v>0.32508519337933056</v>
      </c>
      <c r="F4" s="46">
        <f>D4/$D$7</f>
        <v>0.40259255918688236</v>
      </c>
      <c r="G4" s="36">
        <f>COUNTIF('Revised FFS Payment Calc'!E:E,"NSGO")</f>
        <v>99</v>
      </c>
      <c r="H4" s="46">
        <f>G4/$G$7</f>
        <v>0.23185011709601874</v>
      </c>
      <c r="I4" s="57">
        <f>D4/G4</f>
        <v>5356330.6281667026</v>
      </c>
      <c r="J4" s="74"/>
    </row>
    <row r="5" spans="1:10" ht="45">
      <c r="A5" s="50" t="s">
        <v>2158</v>
      </c>
      <c r="B5" s="45">
        <f>SUMIF('2021 FFS IP'!F:F,"Private",'2021 FFS IP'!J:J)+SUMIF('2021 FFS IMD'!G:G,"Private IMD",'2021 FFS IMD'!J:J)+SUMIF('2021 FFS OP'!J:J,"Private",'2021 FFS OP'!J:J)</f>
        <v>1474542756.1357596</v>
      </c>
      <c r="C5" s="45">
        <f>SUMIF('2021 FFS IP'!F:F,"Private",'2021 FFS IP'!I:I)+SUMIF('2021 FFS IMD'!G:G,"Private IMD",'2021 FFS IMD'!I:I)+SUMIF('2021 FFS OP'!J:J,"Private",'2021 FFS OP'!I:I)</f>
        <v>704942352.76000094</v>
      </c>
      <c r="D5" s="45">
        <f>SUMIF('2021 FFS IP'!F:F,"Private",'2021 FFS IP'!K:K)+SUMIF('2021 FFS IMD'!G:G,"Private IMD",'2021 FFS IMD'!K:K)+SUMIF('2021 FFS OP'!J:J,"Private",'2021 FFS OP'!K:K)</f>
        <v>769600403.37575889</v>
      </c>
      <c r="E5" s="46">
        <f t="shared" ref="E5:E6" si="0">C5/$C$7</f>
        <v>0.66455439635055358</v>
      </c>
      <c r="F5" s="46">
        <f t="shared" ref="F5:F6" si="1">D5/$D$7</f>
        <v>0.58429000772404815</v>
      </c>
      <c r="G5" s="36">
        <f>COUNTIF('Revised FFS Payment Calc'!E:E,"Private")+COUNTIF('Revised FFS Payment Calc'!E:E,"Private IMD")</f>
        <v>316</v>
      </c>
      <c r="H5" s="46">
        <f t="shared" ref="H5:H6" si="2">G5/$G$7</f>
        <v>0.74004683840749419</v>
      </c>
      <c r="I5" s="57">
        <f t="shared" ref="I5:I6" si="3">D5/G5</f>
        <v>2435444.3144802498</v>
      </c>
      <c r="J5" s="74"/>
    </row>
    <row r="6" spans="1:10" ht="60">
      <c r="A6" s="50" t="s">
        <v>2159</v>
      </c>
      <c r="B6" s="45">
        <f>SUMIF('2021 FFS IP'!F:F,"SGO",'2021 FFS IP'!J:J)+SUMIF('2021 FFS IMD'!G:G,"SGO IMD",'2021 FFS IMD'!J:J)+SUMIF('2021 FFS OP'!F:F,"SGO",'2021 FFS OP'!J:J)</f>
        <v>28267749.246169195</v>
      </c>
      <c r="C6" s="45">
        <f>SUMIF('2021 FFS IP'!F:F,"SGO",'2021 FFS IP'!I:I)+SUMIF('2021 FFS IMD'!G:G,"SGO IMD",'2021 FFS IMD'!I:I)+SUMIF('2021 FFS OP'!F:F,"SGO",'2021 FFS OP'!I:I)</f>
        <v>10990058.949999999</v>
      </c>
      <c r="D6" s="45">
        <f>SUMIF('2021 FFS IP'!F:F,"SGO",'2021 FFS IP'!K:K)+SUMIF('2021 FFS IMD'!G:G,"SGO IMD",'2021 FFS IMD'!K:K)+SUMIF('2021 FFS OP'!F:F,"SGO",'2021 FFS OP'!K:K)</f>
        <v>17277690.296169192</v>
      </c>
      <c r="E6" s="46">
        <f t="shared" si="0"/>
        <v>1.0360410270115715E-2</v>
      </c>
      <c r="F6" s="46">
        <f t="shared" si="1"/>
        <v>1.3117433089069493E-2</v>
      </c>
      <c r="G6" s="36">
        <f>COUNTIF('Revised FFS Payment Calc'!E:E,"SGO")+COUNTIF('Revised FFS Payment Calc'!E:E,"SGO IMD")</f>
        <v>12</v>
      </c>
      <c r="H6" s="46">
        <f t="shared" si="2"/>
        <v>2.8103044496487119E-2</v>
      </c>
      <c r="I6" s="57">
        <f t="shared" si="3"/>
        <v>1439807.524680766</v>
      </c>
      <c r="J6" s="74"/>
    </row>
    <row r="7" spans="1:10">
      <c r="A7" s="47" t="s">
        <v>2103</v>
      </c>
      <c r="B7" s="45">
        <f>SUM(B4:B6)</f>
        <v>2377929318.7104378</v>
      </c>
      <c r="C7" s="45">
        <f t="shared" ref="C7:I7" si="4">SUM(C4:C6)</f>
        <v>1060774492.8500068</v>
      </c>
      <c r="D7" s="45">
        <f t="shared" si="4"/>
        <v>1317154825.8604317</v>
      </c>
      <c r="E7" s="46">
        <f t="shared" si="4"/>
        <v>0.99999999999999989</v>
      </c>
      <c r="F7" s="46">
        <f t="shared" si="4"/>
        <v>1</v>
      </c>
      <c r="G7" s="73">
        <f t="shared" si="4"/>
        <v>427</v>
      </c>
      <c r="H7" s="46">
        <f t="shared" si="4"/>
        <v>1</v>
      </c>
      <c r="I7" s="57">
        <f t="shared" si="4"/>
        <v>9231582.4673277177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0D51C-C4DD-4E04-A9EF-497E39873F11}">
  <dimension ref="A1:J9"/>
  <sheetViews>
    <sheetView workbookViewId="0">
      <selection activeCell="A17" sqref="A17"/>
    </sheetView>
  </sheetViews>
  <sheetFormatPr defaultColWidth="8.796875" defaultRowHeight="15"/>
  <cols>
    <col min="1" max="1" width="14.09765625" style="56" customWidth="1"/>
    <col min="2" max="2" width="17.5" style="56" customWidth="1"/>
    <col min="3" max="3" width="17.296875" style="56" customWidth="1"/>
    <col min="4" max="4" width="13.19921875" style="56" customWidth="1"/>
    <col min="5" max="5" width="17.3984375" style="56" customWidth="1"/>
    <col min="6" max="6" width="15" style="56" customWidth="1"/>
    <col min="7" max="7" width="16.69921875" style="56" customWidth="1"/>
    <col min="8" max="8" width="12.69921875" style="56" customWidth="1"/>
    <col min="9" max="9" width="16" style="56" customWidth="1"/>
    <col min="10" max="10" width="16.5" style="56" customWidth="1"/>
    <col min="11" max="16384" width="8.796875" style="56"/>
  </cols>
  <sheetData>
    <row r="1" spans="1:10">
      <c r="A1" s="83" t="s">
        <v>2184</v>
      </c>
    </row>
    <row r="2" spans="1:10" ht="15.75" thickBot="1"/>
    <row r="3" spans="1:10" ht="42.75">
      <c r="A3" s="63" t="s">
        <v>2132</v>
      </c>
      <c r="B3" s="58" t="s">
        <v>2165</v>
      </c>
      <c r="C3" s="58" t="s">
        <v>2169</v>
      </c>
      <c r="D3" s="58" t="s">
        <v>2167</v>
      </c>
      <c r="E3" s="58" t="s">
        <v>2170</v>
      </c>
      <c r="F3" s="59" t="s">
        <v>2166</v>
      </c>
      <c r="G3" s="59" t="s">
        <v>2171</v>
      </c>
      <c r="H3" s="59" t="s">
        <v>2168</v>
      </c>
      <c r="I3" s="59" t="s">
        <v>2172</v>
      </c>
      <c r="J3" s="68" t="s">
        <v>2173</v>
      </c>
    </row>
    <row r="4" spans="1:10">
      <c r="A4" s="64" t="s">
        <v>1173</v>
      </c>
      <c r="B4" s="57">
        <f>SUMIF('Revised FFS Payment Calc'!E:E,A4,'Revised FFS Payment Calc'!F:F)</f>
        <v>505450152.61798143</v>
      </c>
      <c r="C4" s="57">
        <f>SUMIF('Revised FFS Payment Calc'!E:E,A4,'Revised FFS Payment Calc'!M:M)</f>
        <v>597031914.15191317</v>
      </c>
      <c r="D4" s="46">
        <f>IF(B4&gt;0,B4/C4,0)</f>
        <v>0.84660491447258046</v>
      </c>
      <c r="E4" s="61">
        <f>SUMIF('Revised FFS Payment Calc'!E:E,A4,'Revised FFS Payment Calc'!O:O)</f>
        <v>505450152.61798167</v>
      </c>
      <c r="F4" s="57">
        <f>SUMIF('Revised FFS Payment Calc'!E:E,A4,'Revised FFS Payment Calc'!G:G)</f>
        <v>24826579.570522226</v>
      </c>
      <c r="G4" s="57">
        <f>SUMIF('Revised FFS Payment Calc'!E:E,A4,'Revised FFS Payment Calc'!N:N)</f>
        <v>48736296.670726046</v>
      </c>
      <c r="H4" s="46">
        <f>IF(F4&gt;0,F4/G4,0)</f>
        <v>0.5094063617155089</v>
      </c>
      <c r="I4" s="67">
        <f>SUMIF('Revised FFS Payment Calc'!E:E,A4,'Revised FFS Payment Calc'!P:P)</f>
        <v>24826579.570522226</v>
      </c>
      <c r="J4" s="69">
        <f>E4+I4</f>
        <v>530276732.18850392</v>
      </c>
    </row>
    <row r="5" spans="1:10">
      <c r="A5" s="64" t="s">
        <v>1177</v>
      </c>
      <c r="B5" s="57">
        <f>SUMIF('Revised FFS Payment Calc'!E:E,A5,'Revised FFS Payment Calc'!F:F)</f>
        <v>768343861.78575945</v>
      </c>
      <c r="C5" s="57">
        <f>SUMIF('Revised FFS Payment Calc'!E:E,A5,'Revised FFS Payment Calc'!M:M)</f>
        <v>1742163065.5847042</v>
      </c>
      <c r="D5" s="46">
        <f>IF(B5&gt;0,B5/C5,0)</f>
        <v>0.4410286711754437</v>
      </c>
      <c r="E5" s="61">
        <f>SUMIF('Revised FFS Payment Calc'!E:E,A5,'Revised FFS Payment Calc'!O:O)</f>
        <v>768343861.7857585</v>
      </c>
      <c r="F5" s="57">
        <f>SUMIF('Revised FFS Payment Calc'!E:E,A5,'Revised FFS Payment Calc'!G:G)</f>
        <v>78404932.21595411</v>
      </c>
      <c r="G5" s="57">
        <f>SUMIF('Revised FFS Payment Calc'!E:E,A5,'Revised FFS Payment Calc'!N:N)</f>
        <v>155452669.14940667</v>
      </c>
      <c r="H5" s="46">
        <f>IF(F5&gt;0,F5/G5,0)</f>
        <v>0.50436530067295637</v>
      </c>
      <c r="I5" s="67">
        <f>SUMIF('Revised FFS Payment Calc'!E:E,A5,'Revised FFS Payment Calc'!P:P)</f>
        <v>78404932.215954065</v>
      </c>
      <c r="J5" s="69">
        <f>E5+I5</f>
        <v>846748794.00171256</v>
      </c>
    </row>
    <row r="6" spans="1:10">
      <c r="A6" s="64" t="s">
        <v>1195</v>
      </c>
      <c r="B6" s="57">
        <f>SUMIF('Revised FFS Payment Calc'!E:E,A6,'Revised FFS Payment Calc'!F:F)</f>
        <v>3625601.2825515689</v>
      </c>
      <c r="C6" s="57">
        <f>SUMIF('Revised FFS Payment Calc'!E:E,A6,'Revised FFS Payment Calc'!M:M)</f>
        <v>10891061.258255862</v>
      </c>
      <c r="D6" s="46">
        <f>IF(B6&gt;0,B6/C6,0)</f>
        <v>0.33289696904451965</v>
      </c>
      <c r="E6" s="61">
        <f>SUMIF('Revised FFS Payment Calc'!E:E,A6,'Revised FFS Payment Calc'!O:O)</f>
        <v>3625601.2825515689</v>
      </c>
      <c r="F6" s="57">
        <f>SUMIF('Revised FFS Payment Calc'!E:E,A6,'Revised FFS Payment Calc'!G:G)</f>
        <v>12877507.503617626</v>
      </c>
      <c r="G6" s="57">
        <f>SUMIF('Revised FFS Payment Calc'!E:E,A6,'Revised FFS Payment Calc'!N:N)</f>
        <v>13508739.518284023</v>
      </c>
      <c r="H6" s="46">
        <f>IF(F6&gt;0,F6/G6,0)</f>
        <v>0.95327232316442057</v>
      </c>
      <c r="I6" s="67">
        <f>SUMIF('Revised FFS Payment Calc'!E:E,A6,'Revised FFS Payment Calc'!P:P)</f>
        <v>12877507.503617626</v>
      </c>
      <c r="J6" s="69">
        <f>E6+I6</f>
        <v>16503108.786169194</v>
      </c>
    </row>
    <row r="7" spans="1:10">
      <c r="A7" s="64" t="s">
        <v>2152</v>
      </c>
      <c r="B7" s="57">
        <f>SUMIF('Revised FFS Payment Calc'!E:E,A7,'Revised FFS Payment Calc'!F:F)</f>
        <v>1256541.5899999992</v>
      </c>
      <c r="C7" s="57">
        <f>SUMIF('Revised FFS Payment Calc'!E:E,A7,'Revised FFS Payment Calc'!M:M)</f>
        <v>1950944.0493209495</v>
      </c>
      <c r="D7" s="46">
        <f>IF(B7&gt;0,B7/C7,0)</f>
        <v>0.64406849106582742</v>
      </c>
      <c r="E7" s="61">
        <f>SUMIF('Revised FFS Payment Calc'!E:E,A7,'Revised FFS Payment Calc'!O:O)</f>
        <v>1256541.5899999992</v>
      </c>
      <c r="F7" s="57">
        <f>SUMIF('Revised FFS Payment Calc'!E:E,A7,'Revised FFS Payment Calc'!G:G)</f>
        <v>0</v>
      </c>
      <c r="G7" s="57">
        <f>SUMIF('Revised FFS Payment Calc'!E:E,A7,'Revised FFS Payment Calc'!N:N)</f>
        <v>0</v>
      </c>
      <c r="H7" s="46">
        <f>IF(F7&gt;0,F7/G7,0)</f>
        <v>0</v>
      </c>
      <c r="I7" s="67">
        <f>SUMIF('Revised FFS Payment Calc'!E:E,A7,'Revised FFS Payment Calc'!P:P)</f>
        <v>0</v>
      </c>
      <c r="J7" s="69">
        <f>E7+I7</f>
        <v>1256541.5899999992</v>
      </c>
    </row>
    <row r="8" spans="1:10">
      <c r="A8" s="64" t="s">
        <v>2153</v>
      </c>
      <c r="B8" s="57">
        <f>SUMIF('Revised FFS Payment Calc'!E:E,A8,'Revised FFS Payment Calc'!F:F)</f>
        <v>774581.51</v>
      </c>
      <c r="C8" s="57">
        <f>SUMIF('Revised FFS Payment Calc'!E:E,A8,'Revised FFS Payment Calc'!M:M)</f>
        <v>774581.51</v>
      </c>
      <c r="D8" s="46">
        <f>IF(B8&gt;0,B8/C8,0)</f>
        <v>1</v>
      </c>
      <c r="E8" s="61">
        <f>SUMIF('Revised FFS Payment Calc'!E:E,A8,'Revised FFS Payment Calc'!O:O)</f>
        <v>774581.51</v>
      </c>
      <c r="F8" s="57">
        <f>SUMIF('Revised FFS Payment Calc'!E:E,A8,'Revised FFS Payment Calc'!G:G)</f>
        <v>0</v>
      </c>
      <c r="G8" s="57">
        <f>SUMIF('Revised FFS Payment Calc'!E:E,A8,'Revised FFS Payment Calc'!N:N)</f>
        <v>0</v>
      </c>
      <c r="H8" s="46">
        <f>IF(F8&gt;0,F8/G8,0)</f>
        <v>0</v>
      </c>
      <c r="I8" s="67">
        <f>SUMIF('Revised FFS Payment Calc'!E:E,A8,'Revised FFS Payment Calc'!P:P)</f>
        <v>0</v>
      </c>
      <c r="J8" s="69">
        <f>E8+I8</f>
        <v>774581.51</v>
      </c>
    </row>
    <row r="9" spans="1:10" ht="15.75" thickBot="1">
      <c r="A9" s="65" t="s">
        <v>1899</v>
      </c>
      <c r="B9" s="60">
        <f t="shared" ref="B9:G9" si="0">SUM(B4:B8)</f>
        <v>1279450738.7862923</v>
      </c>
      <c r="C9" s="60">
        <f t="shared" si="0"/>
        <v>2352811566.5541945</v>
      </c>
      <c r="D9" s="60"/>
      <c r="E9" s="62">
        <f t="shared" ref="E9" si="1">SUM(E4:E8)</f>
        <v>1279450738.7862916</v>
      </c>
      <c r="F9" s="60">
        <f t="shared" si="0"/>
        <v>116109019.29009397</v>
      </c>
      <c r="G9" s="60">
        <f t="shared" si="0"/>
        <v>217697705.33841676</v>
      </c>
      <c r="H9" s="60"/>
      <c r="I9" s="66">
        <f t="shared" ref="I9:J9" si="2">SUM(I4:I8)</f>
        <v>116109019.29009391</v>
      </c>
      <c r="J9" s="70">
        <f t="shared" si="2"/>
        <v>1395559758.0763857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8B3E3-EFCD-4EE7-85F2-11ED0BB5AAD1}">
  <sheetPr>
    <pageSetUpPr fitToPage="1"/>
  </sheetPr>
  <dimension ref="A1:Q431"/>
  <sheetViews>
    <sheetView zoomScale="120" zoomScaleNormal="120" workbookViewId="0">
      <selection activeCell="E4" sqref="E4"/>
    </sheetView>
  </sheetViews>
  <sheetFormatPr defaultColWidth="8.796875" defaultRowHeight="15"/>
  <cols>
    <col min="1" max="1" width="10.09765625" style="14" bestFit="1" customWidth="1"/>
    <col min="2" max="2" width="10.09765625" style="14" customWidth="1"/>
    <col min="3" max="3" width="13" style="14" customWidth="1"/>
    <col min="4" max="4" width="49.19921875" style="37" customWidth="1"/>
    <col min="5" max="5" width="13.3984375" style="37" customWidth="1"/>
    <col min="6" max="6" width="15.5" style="39" customWidth="1"/>
    <col min="7" max="7" width="13.59765625" style="39" customWidth="1"/>
    <col min="8" max="8" width="14.8984375" style="39" customWidth="1"/>
    <col min="9" max="9" width="15" style="39" customWidth="1"/>
    <col min="10" max="11" width="14.3984375" style="39" customWidth="1"/>
    <col min="12" max="12" width="11.69921875" style="39" customWidth="1"/>
    <col min="13" max="13" width="11.796875" style="14" customWidth="1"/>
    <col min="14" max="14" width="12" style="14" customWidth="1"/>
    <col min="15" max="15" width="12.296875" style="14" customWidth="1"/>
    <col min="16" max="16" width="10.69921875" style="14" customWidth="1"/>
    <col min="17" max="17" width="12" style="14" customWidth="1"/>
  </cols>
  <sheetData>
    <row r="1" spans="1:17" ht="19.5">
      <c r="A1" s="10" t="s">
        <v>2185</v>
      </c>
      <c r="B1" s="10"/>
      <c r="I1" s="38"/>
      <c r="J1" s="38"/>
    </row>
    <row r="2" spans="1:17" ht="15.75" thickBot="1"/>
    <row r="3" spans="1:17" ht="15.75" thickBot="1">
      <c r="A3" s="40" t="s">
        <v>2104</v>
      </c>
      <c r="B3" s="52"/>
      <c r="C3" s="41"/>
      <c r="D3" s="42"/>
      <c r="E3" s="42"/>
      <c r="F3" s="23">
        <f>SUM(F5:F431)</f>
        <v>1279450738.786293</v>
      </c>
      <c r="G3" s="23">
        <f t="shared" ref="G3:Q3" si="0">SUM(G5:G431)</f>
        <v>116109019.29009396</v>
      </c>
      <c r="H3" s="23">
        <f t="shared" si="0"/>
        <v>1395559758.0763838</v>
      </c>
      <c r="I3" s="23">
        <f t="shared" si="0"/>
        <v>1898689861.9231131</v>
      </c>
      <c r="J3" s="23">
        <f t="shared" si="0"/>
        <v>193479442.25356391</v>
      </c>
      <c r="K3" s="23">
        <f t="shared" si="0"/>
        <v>2092169304.1766758</v>
      </c>
      <c r="L3" s="23">
        <f t="shared" si="0"/>
        <v>0</v>
      </c>
      <c r="M3" s="23">
        <f t="shared" si="0"/>
        <v>2352811566.5541911</v>
      </c>
      <c r="N3" s="23">
        <f t="shared" si="0"/>
        <v>217697705.33841664</v>
      </c>
      <c r="O3" s="23">
        <f t="shared" si="0"/>
        <v>1279450738.7862933</v>
      </c>
      <c r="P3" s="23">
        <f t="shared" si="0"/>
        <v>116109019.29009399</v>
      </c>
      <c r="Q3" s="23">
        <f t="shared" si="0"/>
        <v>1395559758.076385</v>
      </c>
    </row>
    <row r="4" spans="1:17" ht="57">
      <c r="A4" s="19" t="s">
        <v>1898</v>
      </c>
      <c r="B4" s="53" t="s">
        <v>2164</v>
      </c>
      <c r="C4" s="20" t="s">
        <v>1779</v>
      </c>
      <c r="D4" s="20" t="s">
        <v>0</v>
      </c>
      <c r="E4" s="20" t="s">
        <v>2186</v>
      </c>
      <c r="F4" s="21" t="s">
        <v>2146</v>
      </c>
      <c r="G4" s="21" t="s">
        <v>2147</v>
      </c>
      <c r="H4" s="21" t="s">
        <v>2148</v>
      </c>
      <c r="I4" s="22" t="s">
        <v>2149</v>
      </c>
      <c r="J4" s="22" t="s">
        <v>2150</v>
      </c>
      <c r="K4" s="22" t="s">
        <v>2151</v>
      </c>
      <c r="L4" s="22" t="s">
        <v>2105</v>
      </c>
      <c r="M4" s="34" t="s">
        <v>2130</v>
      </c>
      <c r="N4" s="34" t="s">
        <v>2131</v>
      </c>
      <c r="O4" s="34" t="s">
        <v>2127</v>
      </c>
      <c r="P4" s="35" t="s">
        <v>2128</v>
      </c>
      <c r="Q4" s="35" t="s">
        <v>2129</v>
      </c>
    </row>
    <row r="5" spans="1:17" s="6" customFormat="1">
      <c r="A5" s="75" t="s">
        <v>1162</v>
      </c>
      <c r="B5" s="76" t="s">
        <v>1162</v>
      </c>
      <c r="C5" s="77" t="s">
        <v>1361</v>
      </c>
      <c r="D5" s="78" t="s">
        <v>872</v>
      </c>
      <c r="E5" s="79" t="s">
        <v>1173</v>
      </c>
      <c r="F5" s="80">
        <f>IFERROR(IFERROR(INDEX('2021 FFS IP'!K:K,MATCH(A:A,'2021 FFS IP'!A:A,0)),INDEX('2021 FFS IMD'!K:K,MATCH(A:A,'2021 FFS IMD'!A:A,0))),0)</f>
        <v>156536765.36573964</v>
      </c>
      <c r="G5" s="80">
        <f>IFERROR(INDEX('2021 FFS OP'!K:K,MATCH(A:A,'2021 FFS OP'!A:A,0)),0)</f>
        <v>5956015.9970126059</v>
      </c>
      <c r="H5" s="80">
        <f t="shared" ref="H5:H68" si="1">F5+G5</f>
        <v>162492781.36275226</v>
      </c>
      <c r="I5" s="80">
        <v>235483016.39384404</v>
      </c>
      <c r="J5" s="80">
        <v>24799280.113570333</v>
      </c>
      <c r="K5" s="80">
        <f t="shared" ref="K5:K68" si="2">I5+J5</f>
        <v>260282296.50741437</v>
      </c>
      <c r="L5" s="81" t="str">
        <f t="shared" ref="L5:L68" si="3">IF(K5&gt;0,"Yes","No")</f>
        <v>Yes</v>
      </c>
      <c r="M5" s="80">
        <f t="shared" ref="M5:M68" si="4">MAX(F5,I5,0)</f>
        <v>235483016.39384404</v>
      </c>
      <c r="N5" s="80">
        <f t="shared" ref="N5:N68" si="5">MAX(G5,J5,0)</f>
        <v>24799280.113570333</v>
      </c>
      <c r="O5" s="80">
        <f>M5*INDEX('Summary by Class and Haircuts'!D:D,MATCH(E:E,'Summary by Class and Haircuts'!A:A,0))</f>
        <v>199361078.9538556</v>
      </c>
      <c r="P5" s="80">
        <f>N5*INDEX('Summary by Class and Haircuts'!H:H,MATCH(E:E,'Summary by Class and Haircuts'!A:A,0))</f>
        <v>12632911.055817636</v>
      </c>
      <c r="Q5" s="80">
        <f t="shared" ref="Q5:Q68" si="6">O5+P5</f>
        <v>211993990.00967324</v>
      </c>
    </row>
    <row r="6" spans="1:17" s="6" customFormat="1">
      <c r="A6" s="75" t="s">
        <v>1011</v>
      </c>
      <c r="B6" s="76" t="s">
        <v>1011</v>
      </c>
      <c r="C6" s="77" t="s">
        <v>1012</v>
      </c>
      <c r="D6" s="78" t="s">
        <v>1013</v>
      </c>
      <c r="E6" s="79" t="s">
        <v>1173</v>
      </c>
      <c r="F6" s="80">
        <f>IFERROR(IFERROR(INDEX('2021 FFS IP'!K:K,MATCH(A:A,'2021 FFS IP'!A:A,0)),INDEX('2021 FFS IMD'!K:K,MATCH(A:A,'2021 FFS IMD'!A:A,0))),0)</f>
        <v>47228625.538152084</v>
      </c>
      <c r="G6" s="80">
        <f>IFERROR(INDEX('2021 FFS OP'!K:K,MATCH(A:A,'2021 FFS OP'!A:A,0)),0)</f>
        <v>2480225.1125963172</v>
      </c>
      <c r="H6" s="80">
        <f t="shared" si="1"/>
        <v>49708850.650748402</v>
      </c>
      <c r="I6" s="80">
        <v>21669269.290667407</v>
      </c>
      <c r="J6" s="80">
        <v>2823758.1906926055</v>
      </c>
      <c r="K6" s="80">
        <f t="shared" si="2"/>
        <v>24493027.481360011</v>
      </c>
      <c r="L6" s="81" t="str">
        <f t="shared" si="3"/>
        <v>Yes</v>
      </c>
      <c r="M6" s="80">
        <f t="shared" si="4"/>
        <v>47228625.538152084</v>
      </c>
      <c r="N6" s="80">
        <f t="shared" si="5"/>
        <v>2823758.1906926055</v>
      </c>
      <c r="O6" s="80">
        <f>M6*INDEX('Summary by Class and Haircuts'!D:D,MATCH(E:E,'Summary by Class and Haircuts'!A:A,0))</f>
        <v>39983986.484384775</v>
      </c>
      <c r="P6" s="80">
        <f>N6*INDEX('Summary by Class and Haircuts'!H:H,MATCH(E:E,'Summary by Class and Haircuts'!A:A,0))</f>
        <v>1438440.3862850883</v>
      </c>
      <c r="Q6" s="80">
        <f t="shared" si="6"/>
        <v>41422426.870669864</v>
      </c>
    </row>
    <row r="7" spans="1:17" s="6" customFormat="1">
      <c r="A7" s="75" t="s">
        <v>582</v>
      </c>
      <c r="B7" s="76" t="s">
        <v>582</v>
      </c>
      <c r="C7" s="77" t="s">
        <v>583</v>
      </c>
      <c r="D7" s="78" t="s">
        <v>584</v>
      </c>
      <c r="E7" s="79" t="s">
        <v>1173</v>
      </c>
      <c r="F7" s="80">
        <f>IFERROR(IFERROR(INDEX('2021 FFS IP'!K:K,MATCH(A:A,'2021 FFS IP'!A:A,0)),INDEX('2021 FFS IMD'!K:K,MATCH(A:A,'2021 FFS IMD'!A:A,0))),0)</f>
        <v>211347163.76544702</v>
      </c>
      <c r="G7" s="80">
        <f>IFERROR(INDEX('2021 FFS OP'!K:K,MATCH(A:A,'2021 FFS OP'!A:A,0)),0)</f>
        <v>8679854.1679135449</v>
      </c>
      <c r="H7" s="80">
        <f t="shared" si="1"/>
        <v>220027017.93336058</v>
      </c>
      <c r="I7" s="80">
        <v>0</v>
      </c>
      <c r="J7" s="80">
        <v>0</v>
      </c>
      <c r="K7" s="80">
        <f t="shared" si="2"/>
        <v>0</v>
      </c>
      <c r="L7" s="81" t="str">
        <f t="shared" si="3"/>
        <v>No</v>
      </c>
      <c r="M7" s="80">
        <f t="shared" si="4"/>
        <v>211347163.76544702</v>
      </c>
      <c r="N7" s="80">
        <f t="shared" si="5"/>
        <v>8679854.1679135449</v>
      </c>
      <c r="O7" s="80">
        <f>M7*INDEX('Summary by Class and Haircuts'!D:D,MATCH(E:E,'Summary by Class and Haircuts'!A:A,0))</f>
        <v>178927547.50366873</v>
      </c>
      <c r="P7" s="80">
        <f>N7*INDEX('Summary by Class and Haircuts'!H:H,MATCH(E:E,'Summary by Class and Haircuts'!A:A,0))</f>
        <v>4421572.9318980351</v>
      </c>
      <c r="Q7" s="80">
        <f t="shared" si="6"/>
        <v>183349120.43556675</v>
      </c>
    </row>
    <row r="8" spans="1:17" s="6" customFormat="1">
      <c r="A8" s="75" t="s">
        <v>755</v>
      </c>
      <c r="B8" s="76" t="s">
        <v>755</v>
      </c>
      <c r="C8" s="77" t="s">
        <v>756</v>
      </c>
      <c r="D8" s="78" t="s">
        <v>757</v>
      </c>
      <c r="E8" s="79" t="s">
        <v>1173</v>
      </c>
      <c r="F8" s="80">
        <f>IFERROR(IFERROR(INDEX('2021 FFS IP'!K:K,MATCH(A:A,'2021 FFS IP'!A:A,0)),INDEX('2021 FFS IMD'!K:K,MATCH(A:A,'2021 FFS IMD'!A:A,0))),0)</f>
        <v>52740697.467385642</v>
      </c>
      <c r="G8" s="80">
        <f>IFERROR(INDEX('2021 FFS OP'!K:K,MATCH(A:A,'2021 FFS OP'!A:A,0)),0)</f>
        <v>3571233.9522051914</v>
      </c>
      <c r="H8" s="80">
        <f t="shared" si="1"/>
        <v>56311931.419590831</v>
      </c>
      <c r="I8" s="80">
        <v>39081246.699083157</v>
      </c>
      <c r="J8" s="80">
        <v>2476509.221642633</v>
      </c>
      <c r="K8" s="80">
        <f t="shared" si="2"/>
        <v>41557755.920725793</v>
      </c>
      <c r="L8" s="81" t="str">
        <f t="shared" si="3"/>
        <v>Yes</v>
      </c>
      <c r="M8" s="80">
        <f t="shared" si="4"/>
        <v>52740697.467385642</v>
      </c>
      <c r="N8" s="80">
        <f t="shared" si="5"/>
        <v>3571233.9522051914</v>
      </c>
      <c r="O8" s="80">
        <f>M8*INDEX('Summary by Class and Haircuts'!D:D,MATCH(E:E,'Summary by Class and Haircuts'!A:A,0))</f>
        <v>44650533.668600261</v>
      </c>
      <c r="P8" s="80">
        <f>N8*INDEX('Summary by Class and Haircuts'!H:H,MATCH(E:E,'Summary by Class and Haircuts'!A:A,0))</f>
        <v>1819209.2944277441</v>
      </c>
      <c r="Q8" s="80">
        <f t="shared" si="6"/>
        <v>46469742.963028006</v>
      </c>
    </row>
    <row r="9" spans="1:17" s="6" customFormat="1">
      <c r="A9" s="75" t="s">
        <v>978</v>
      </c>
      <c r="B9" s="76" t="s">
        <v>978</v>
      </c>
      <c r="C9" s="77" t="s">
        <v>979</v>
      </c>
      <c r="D9" s="78" t="s">
        <v>980</v>
      </c>
      <c r="E9" s="79" t="s">
        <v>1173</v>
      </c>
      <c r="F9" s="80">
        <f>IFERROR(IFERROR(INDEX('2021 FFS IP'!K:K,MATCH(A:A,'2021 FFS IP'!A:A,0)),INDEX('2021 FFS IMD'!K:K,MATCH(A:A,'2021 FFS IMD'!A:A,0))),0)</f>
        <v>3797776.4468837716</v>
      </c>
      <c r="G9" s="80">
        <f>IFERROR(INDEX('2021 FFS OP'!K:K,MATCH(A:A,'2021 FFS OP'!A:A,0)),0)</f>
        <v>1131251.9948633802</v>
      </c>
      <c r="H9" s="80">
        <f t="shared" si="1"/>
        <v>4929028.4417471513</v>
      </c>
      <c r="I9" s="80">
        <v>11480276.324252954</v>
      </c>
      <c r="J9" s="80">
        <v>2849984.8411842482</v>
      </c>
      <c r="K9" s="80">
        <f t="shared" si="2"/>
        <v>14330261.165437203</v>
      </c>
      <c r="L9" s="81" t="str">
        <f t="shared" si="3"/>
        <v>Yes</v>
      </c>
      <c r="M9" s="80">
        <f t="shared" si="4"/>
        <v>11480276.324252954</v>
      </c>
      <c r="N9" s="80">
        <f t="shared" si="5"/>
        <v>2849984.8411842482</v>
      </c>
      <c r="O9" s="80">
        <f>M9*INDEX('Summary by Class and Haircuts'!D:D,MATCH(E:E,'Summary by Class and Haircuts'!A:A,0))</f>
        <v>9719258.355615763</v>
      </c>
      <c r="P9" s="80">
        <f>N9*INDEX('Summary by Class and Haircuts'!H:H,MATCH(E:E,'Summary by Class and Haircuts'!A:A,0))</f>
        <v>1451800.4088920204</v>
      </c>
      <c r="Q9" s="80">
        <f t="shared" si="6"/>
        <v>11171058.764507784</v>
      </c>
    </row>
    <row r="10" spans="1:17" s="6" customFormat="1" ht="23.25">
      <c r="A10" s="75" t="s">
        <v>545</v>
      </c>
      <c r="B10" s="76" t="s">
        <v>545</v>
      </c>
      <c r="C10" s="77" t="s">
        <v>546</v>
      </c>
      <c r="D10" s="78" t="s">
        <v>547</v>
      </c>
      <c r="E10" s="79" t="s">
        <v>1173</v>
      </c>
      <c r="F10" s="80">
        <f>IFERROR(IFERROR(INDEX('2021 FFS IP'!K:K,MATCH(A:A,'2021 FFS IP'!A:A,0)),INDEX('2021 FFS IMD'!K:K,MATCH(A:A,'2021 FFS IMD'!A:A,0))),0)</f>
        <v>25341293.535329808</v>
      </c>
      <c r="G10" s="80">
        <f>IFERROR(INDEX('2021 FFS OP'!K:K,MATCH(A:A,'2021 FFS OP'!A:A,0)),0)</f>
        <v>1012437.1698911166</v>
      </c>
      <c r="H10" s="80">
        <f t="shared" si="1"/>
        <v>26353730.705220923</v>
      </c>
      <c r="I10" s="80">
        <v>9865420.7525752448</v>
      </c>
      <c r="J10" s="80">
        <v>1230008.9702030416</v>
      </c>
      <c r="K10" s="80">
        <f t="shared" si="2"/>
        <v>11095429.722778287</v>
      </c>
      <c r="L10" s="81" t="str">
        <f t="shared" si="3"/>
        <v>Yes</v>
      </c>
      <c r="M10" s="80">
        <f t="shared" si="4"/>
        <v>25341293.535329808</v>
      </c>
      <c r="N10" s="80">
        <f t="shared" si="5"/>
        <v>1230008.9702030416</v>
      </c>
      <c r="O10" s="80">
        <f>M10*INDEX('Summary by Class and Haircuts'!D:D,MATCH(E:E,'Summary by Class and Haircuts'!A:A,0))</f>
        <v>21454063.646102447</v>
      </c>
      <c r="P10" s="80">
        <f>N10*INDEX('Summary by Class and Haircuts'!H:H,MATCH(E:E,'Summary by Class and Haircuts'!A:A,0))</f>
        <v>626574.39438857115</v>
      </c>
      <c r="Q10" s="80">
        <f t="shared" si="6"/>
        <v>22080638.040491018</v>
      </c>
    </row>
    <row r="11" spans="1:17">
      <c r="A11" s="11" t="s">
        <v>988</v>
      </c>
      <c r="B11" s="54" t="s">
        <v>988</v>
      </c>
      <c r="C11" s="12" t="s">
        <v>989</v>
      </c>
      <c r="D11" s="15" t="s">
        <v>990</v>
      </c>
      <c r="E11" s="79" t="s">
        <v>1173</v>
      </c>
      <c r="F11" s="16">
        <f>IFERROR(IFERROR(INDEX('2021 FFS IP'!K:K,MATCH(A:A,'2021 FFS IP'!A:A,0)),INDEX('2021 FFS IMD'!K:K,MATCH(A:A,'2021 FFS IMD'!A:A,0))),0)</f>
        <v>3226684.7708247434</v>
      </c>
      <c r="G11" s="16">
        <f>IFERROR(INDEX('2021 FFS OP'!K:K,MATCH(A:A,'2021 FFS OP'!A:A,0)),0)</f>
        <v>547867.88707412558</v>
      </c>
      <c r="H11" s="16">
        <f t="shared" si="1"/>
        <v>3774552.6578988689</v>
      </c>
      <c r="I11" s="16">
        <v>4702223.9128395561</v>
      </c>
      <c r="J11" s="16">
        <v>560705.49706155178</v>
      </c>
      <c r="K11" s="16">
        <f t="shared" si="2"/>
        <v>5262929.4099011077</v>
      </c>
      <c r="L11" s="17" t="str">
        <f t="shared" si="3"/>
        <v>Yes</v>
      </c>
      <c r="M11" s="16">
        <f t="shared" si="4"/>
        <v>4702223.9128395561</v>
      </c>
      <c r="N11" s="16">
        <f t="shared" si="5"/>
        <v>560705.49706155178</v>
      </c>
      <c r="O11" s="16">
        <f>M11*INDEX('Summary by Class and Haircuts'!D:D,MATCH(E:E,'Summary by Class and Haircuts'!A:A,0))</f>
        <v>3980925.8735604552</v>
      </c>
      <c r="P11" s="16">
        <f>N11*INDEX('Summary by Class and Haircuts'!H:H,MATCH(E:E,'Summary by Class and Haircuts'!A:A,0))</f>
        <v>285626.94725201104</v>
      </c>
      <c r="Q11" s="16">
        <f t="shared" si="6"/>
        <v>4266552.8208124666</v>
      </c>
    </row>
    <row r="12" spans="1:17">
      <c r="A12" s="11" t="s">
        <v>606</v>
      </c>
      <c r="B12" s="54" t="s">
        <v>606</v>
      </c>
      <c r="C12" s="12" t="s">
        <v>607</v>
      </c>
      <c r="D12" s="15" t="s">
        <v>608</v>
      </c>
      <c r="E12" s="79" t="s">
        <v>1173</v>
      </c>
      <c r="F12" s="16">
        <f>IFERROR(IFERROR(INDEX('2021 FFS IP'!K:K,MATCH(A:A,'2021 FFS IP'!A:A,0)),INDEX('2021 FFS IMD'!K:K,MATCH(A:A,'2021 FFS IMD'!A:A,0))),0)</f>
        <v>581974.23371800082</v>
      </c>
      <c r="G12" s="16">
        <f>IFERROR(INDEX('2021 FFS OP'!K:K,MATCH(A:A,'2021 FFS OP'!A:A,0)),0)</f>
        <v>268187.57028880762</v>
      </c>
      <c r="H12" s="16">
        <f t="shared" si="1"/>
        <v>850161.80400680844</v>
      </c>
      <c r="I12" s="16">
        <v>1045999.8856925792</v>
      </c>
      <c r="J12" s="16">
        <v>299610.07429496979</v>
      </c>
      <c r="K12" s="16">
        <f t="shared" si="2"/>
        <v>1345609.9599875491</v>
      </c>
      <c r="L12" s="17" t="str">
        <f t="shared" si="3"/>
        <v>Yes</v>
      </c>
      <c r="M12" s="16">
        <f t="shared" si="4"/>
        <v>1045999.8856925792</v>
      </c>
      <c r="N12" s="16">
        <f t="shared" si="5"/>
        <v>299610.07429496979</v>
      </c>
      <c r="O12" s="16">
        <f>M12*INDEX('Summary by Class and Haircuts'!D:D,MATCH(E:E,'Summary by Class and Haircuts'!A:A,0))</f>
        <v>885548.64376509492</v>
      </c>
      <c r="P12" s="16">
        <f>N12*INDEX('Summary by Class and Haircuts'!H:H,MATCH(E:E,'Summary by Class and Haircuts'!A:A,0))</f>
        <v>152623.27787991389</v>
      </c>
      <c r="Q12" s="16">
        <f t="shared" si="6"/>
        <v>1038171.9216450088</v>
      </c>
    </row>
    <row r="13" spans="1:17">
      <c r="A13" s="11" t="s">
        <v>727</v>
      </c>
      <c r="B13" s="54" t="s">
        <v>727</v>
      </c>
      <c r="C13" s="12" t="s">
        <v>728</v>
      </c>
      <c r="D13" s="15" t="s">
        <v>729</v>
      </c>
      <c r="E13" s="79" t="s">
        <v>1173</v>
      </c>
      <c r="F13" s="16">
        <f>IFERROR(IFERROR(INDEX('2021 FFS IP'!K:K,MATCH(A:A,'2021 FFS IP'!A:A,0)),INDEX('2021 FFS IMD'!K:K,MATCH(A:A,'2021 FFS IMD'!A:A,0))),0)</f>
        <v>884608.89302779874</v>
      </c>
      <c r="G13" s="16">
        <f>IFERROR(INDEX('2021 FFS OP'!K:K,MATCH(A:A,'2021 FFS OP'!A:A,0)),0)</f>
        <v>355906.73108932766</v>
      </c>
      <c r="H13" s="16">
        <f t="shared" si="1"/>
        <v>1240515.6241171265</v>
      </c>
      <c r="I13" s="16">
        <v>2188189.6318105999</v>
      </c>
      <c r="J13" s="16">
        <v>649249.19577749283</v>
      </c>
      <c r="K13" s="16">
        <f t="shared" si="2"/>
        <v>2837438.8275880925</v>
      </c>
      <c r="L13" s="17" t="str">
        <f t="shared" si="3"/>
        <v>Yes</v>
      </c>
      <c r="M13" s="16">
        <f t="shared" si="4"/>
        <v>2188189.6318105999</v>
      </c>
      <c r="N13" s="16">
        <f t="shared" si="5"/>
        <v>649249.19577749283</v>
      </c>
      <c r="O13" s="16">
        <f>M13*INDEX('Summary by Class and Haircuts'!D:D,MATCH(E:E,'Summary by Class and Haircuts'!A:A,0))</f>
        <v>1852532.0960888003</v>
      </c>
      <c r="P13" s="16">
        <f>N13*INDEX('Summary by Class and Haircuts'!H:H,MATCH(E:E,'Summary by Class and Haircuts'!A:A,0))</f>
        <v>330731.67066773277</v>
      </c>
      <c r="Q13" s="16">
        <f t="shared" si="6"/>
        <v>2183263.7667565332</v>
      </c>
    </row>
    <row r="14" spans="1:17">
      <c r="A14" s="11" t="s">
        <v>879</v>
      </c>
      <c r="B14" s="54" t="s">
        <v>879</v>
      </c>
      <c r="C14" s="12" t="s">
        <v>880</v>
      </c>
      <c r="D14" s="15" t="s">
        <v>881</v>
      </c>
      <c r="E14" s="79" t="s">
        <v>1173</v>
      </c>
      <c r="F14" s="16">
        <f>IFERROR(IFERROR(INDEX('2021 FFS IP'!K:K,MATCH(A:A,'2021 FFS IP'!A:A,0)),INDEX('2021 FFS IMD'!K:K,MATCH(A:A,'2021 FFS IMD'!A:A,0))),0)</f>
        <v>1582358.2905087268</v>
      </c>
      <c r="G14" s="16">
        <f>IFERROR(INDEX('2021 FFS OP'!K:K,MATCH(A:A,'2021 FFS OP'!A:A,0)),0)</f>
        <v>309477.44977025455</v>
      </c>
      <c r="H14" s="16">
        <f t="shared" si="1"/>
        <v>1891835.7402789814</v>
      </c>
      <c r="I14" s="16">
        <v>1162238.9746738488</v>
      </c>
      <c r="J14" s="16">
        <v>450284.39692146005</v>
      </c>
      <c r="K14" s="16">
        <f t="shared" si="2"/>
        <v>1612523.3715953089</v>
      </c>
      <c r="L14" s="17" t="str">
        <f t="shared" si="3"/>
        <v>Yes</v>
      </c>
      <c r="M14" s="16">
        <f t="shared" si="4"/>
        <v>1582358.2905087268</v>
      </c>
      <c r="N14" s="16">
        <f t="shared" si="5"/>
        <v>450284.39692146005</v>
      </c>
      <c r="O14" s="16">
        <f>M14*INDEX('Summary by Class and Haircuts'!D:D,MATCH(E:E,'Summary by Class and Haircuts'!A:A,0))</f>
        <v>1339632.3052011193</v>
      </c>
      <c r="P14" s="16">
        <f>N14*INDEX('Summary by Class and Haircuts'!H:H,MATCH(E:E,'Summary by Class and Haircuts'!A:A,0))</f>
        <v>229377.73637302307</v>
      </c>
      <c r="Q14" s="16">
        <f t="shared" si="6"/>
        <v>1569010.0415741424</v>
      </c>
    </row>
    <row r="15" spans="1:17" ht="23.25">
      <c r="A15" s="11" t="s">
        <v>1067</v>
      </c>
      <c r="B15" s="54" t="s">
        <v>1067</v>
      </c>
      <c r="C15" s="12" t="s">
        <v>1068</v>
      </c>
      <c r="D15" s="15" t="s">
        <v>1069</v>
      </c>
      <c r="E15" s="79" t="s">
        <v>1173</v>
      </c>
      <c r="F15" s="16">
        <f>IFERROR(IFERROR(INDEX('2021 FFS IP'!K:K,MATCH(A:A,'2021 FFS IP'!A:A,0)),INDEX('2021 FFS IMD'!K:K,MATCH(A:A,'2021 FFS IMD'!A:A,0))),0)</f>
        <v>288684.73485301738</v>
      </c>
      <c r="G15" s="16">
        <f>IFERROR(INDEX('2021 FFS OP'!K:K,MATCH(A:A,'2021 FFS OP'!A:A,0)),0)</f>
        <v>184058.4898274529</v>
      </c>
      <c r="H15" s="16">
        <f t="shared" si="1"/>
        <v>472743.2246804703</v>
      </c>
      <c r="I15" s="16">
        <v>303679.19298725261</v>
      </c>
      <c r="J15" s="16">
        <v>204086.79829784177</v>
      </c>
      <c r="K15" s="16">
        <f t="shared" si="2"/>
        <v>507765.99128509441</v>
      </c>
      <c r="L15" s="17" t="str">
        <f t="shared" si="3"/>
        <v>Yes</v>
      </c>
      <c r="M15" s="16">
        <f t="shared" si="4"/>
        <v>303679.19298725261</v>
      </c>
      <c r="N15" s="16">
        <f t="shared" si="5"/>
        <v>204086.79829784177</v>
      </c>
      <c r="O15" s="16">
        <f>M15*INDEX('Summary by Class and Haircuts'!D:D,MATCH(E:E,'Summary by Class and Haircuts'!A:A,0))</f>
        <v>257096.29720607525</v>
      </c>
      <c r="P15" s="16">
        <f>N15*INDEX('Summary by Class and Haircuts'!H:H,MATCH(E:E,'Summary by Class and Haircuts'!A:A,0))</f>
        <v>103963.1133950705</v>
      </c>
      <c r="Q15" s="16">
        <f t="shared" si="6"/>
        <v>361059.41060114576</v>
      </c>
    </row>
    <row r="16" spans="1:17" ht="23.25">
      <c r="A16" s="11" t="s">
        <v>461</v>
      </c>
      <c r="B16" s="54" t="s">
        <v>461</v>
      </c>
      <c r="C16" s="12" t="s">
        <v>462</v>
      </c>
      <c r="D16" s="15" t="s">
        <v>463</v>
      </c>
      <c r="E16" s="79" t="s">
        <v>1173</v>
      </c>
      <c r="F16" s="16">
        <f>IFERROR(IFERROR(INDEX('2021 FFS IP'!K:K,MATCH(A:A,'2021 FFS IP'!A:A,0)),INDEX('2021 FFS IMD'!K:K,MATCH(A:A,'2021 FFS IMD'!A:A,0))),0)</f>
        <v>323818.36258051172</v>
      </c>
      <c r="G16" s="16">
        <f>IFERROR(INDEX('2021 FFS OP'!K:K,MATCH(A:A,'2021 FFS OP'!A:A,0)),0)</f>
        <v>232835.43341161235</v>
      </c>
      <c r="H16" s="16">
        <f t="shared" si="1"/>
        <v>556653.79599212413</v>
      </c>
      <c r="I16" s="16">
        <v>541677.6765283139</v>
      </c>
      <c r="J16" s="16">
        <v>272177.94962302514</v>
      </c>
      <c r="K16" s="16">
        <f t="shared" si="2"/>
        <v>813855.62615133903</v>
      </c>
      <c r="L16" s="17" t="str">
        <f t="shared" si="3"/>
        <v>Yes</v>
      </c>
      <c r="M16" s="16">
        <f t="shared" si="4"/>
        <v>541677.6765283139</v>
      </c>
      <c r="N16" s="16">
        <f t="shared" si="5"/>
        <v>272177.94962302514</v>
      </c>
      <c r="O16" s="16">
        <f>M16*INDEX('Summary by Class and Haircuts'!D:D,MATCH(E:E,'Summary by Class and Haircuts'!A:A,0))</f>
        <v>458586.98300895927</v>
      </c>
      <c r="P16" s="16">
        <f>N16*INDEX('Summary by Class and Haircuts'!H:H,MATCH(E:E,'Summary by Class and Haircuts'!A:A,0))</f>
        <v>138649.1790566523</v>
      </c>
      <c r="Q16" s="16">
        <f t="shared" si="6"/>
        <v>597236.16206561157</v>
      </c>
    </row>
    <row r="17" spans="1:17">
      <c r="A17" s="11" t="s">
        <v>340</v>
      </c>
      <c r="B17" s="55" t="s">
        <v>340</v>
      </c>
      <c r="C17" s="12" t="s">
        <v>341</v>
      </c>
      <c r="D17" s="15" t="s">
        <v>342</v>
      </c>
      <c r="E17" s="79" t="s">
        <v>1173</v>
      </c>
      <c r="F17" s="16">
        <f>IFERROR(IFERROR(INDEX('2021 FFS IP'!K:K,MATCH(A:A,'2021 FFS IP'!A:A,0)),INDEX('2021 FFS IMD'!K:K,MATCH(A:A,'2021 FFS IMD'!A:A,0))),0)</f>
        <v>-31352.169830546365</v>
      </c>
      <c r="G17" s="16">
        <f>IFERROR(INDEX('2021 FFS OP'!K:K,MATCH(A:A,'2021 FFS OP'!A:A,0)),0)</f>
        <v>-131013.79918968477</v>
      </c>
      <c r="H17" s="16">
        <f t="shared" si="1"/>
        <v>-162365.96902023113</v>
      </c>
      <c r="I17" s="16">
        <v>185170.39760813408</v>
      </c>
      <c r="J17" s="16">
        <v>802404.64038861752</v>
      </c>
      <c r="K17" s="16">
        <f t="shared" si="2"/>
        <v>987575.03799675161</v>
      </c>
      <c r="L17" s="17" t="str">
        <f t="shared" si="3"/>
        <v>Yes</v>
      </c>
      <c r="M17" s="16">
        <f t="shared" si="4"/>
        <v>185170.39760813408</v>
      </c>
      <c r="N17" s="16">
        <f t="shared" si="5"/>
        <v>802404.64038861752</v>
      </c>
      <c r="O17" s="16">
        <f>M17*INDEX('Summary by Class and Haircuts'!D:D,MATCH(E:E,'Summary by Class and Haircuts'!A:A,0))</f>
        <v>156766.16862988807</v>
      </c>
      <c r="P17" s="16">
        <f>N17*INDEX('Summary by Class and Haircuts'!H:H,MATCH(E:E,'Summary by Class and Haircuts'!A:A,0))</f>
        <v>408750.02848400694</v>
      </c>
      <c r="Q17" s="16">
        <f t="shared" si="6"/>
        <v>565516.19711389497</v>
      </c>
    </row>
    <row r="18" spans="1:17">
      <c r="A18" s="11" t="s">
        <v>954</v>
      </c>
      <c r="B18" s="54" t="s">
        <v>954</v>
      </c>
      <c r="C18" s="12" t="s">
        <v>955</v>
      </c>
      <c r="D18" s="15" t="s">
        <v>956</v>
      </c>
      <c r="E18" s="79" t="s">
        <v>1173</v>
      </c>
      <c r="F18" s="16">
        <f>IFERROR(IFERROR(INDEX('2021 FFS IP'!K:K,MATCH(A:A,'2021 FFS IP'!A:A,0)),INDEX('2021 FFS IMD'!K:K,MATCH(A:A,'2021 FFS IMD'!A:A,0))),0)</f>
        <v>-85586.758243664866</v>
      </c>
      <c r="G18" s="16">
        <f>IFERROR(INDEX('2021 FFS OP'!K:K,MATCH(A:A,'2021 FFS OP'!A:A,0)),0)</f>
        <v>64380.593632590622</v>
      </c>
      <c r="H18" s="16">
        <f t="shared" si="1"/>
        <v>-21206.164611074244</v>
      </c>
      <c r="I18" s="16">
        <v>-167993.50608130405</v>
      </c>
      <c r="J18" s="16">
        <v>86055.212164440265</v>
      </c>
      <c r="K18" s="16">
        <f t="shared" si="2"/>
        <v>-81938.293916863782</v>
      </c>
      <c r="L18" s="17" t="str">
        <f t="shared" si="3"/>
        <v>No</v>
      </c>
      <c r="M18" s="16">
        <f t="shared" si="4"/>
        <v>0</v>
      </c>
      <c r="N18" s="16">
        <f t="shared" si="5"/>
        <v>86055.212164440265</v>
      </c>
      <c r="O18" s="16">
        <f>M18*INDEX('Summary by Class and Haircuts'!D:D,MATCH(E:E,'Summary by Class and Haircuts'!A:A,0))</f>
        <v>0</v>
      </c>
      <c r="P18" s="16">
        <f>N18*INDEX('Summary by Class and Haircuts'!H:H,MATCH(E:E,'Summary by Class and Haircuts'!A:A,0))</f>
        <v>43837.072535343723</v>
      </c>
      <c r="Q18" s="16">
        <f t="shared" si="6"/>
        <v>43837.072535343723</v>
      </c>
    </row>
    <row r="19" spans="1:17">
      <c r="A19" s="11" t="s">
        <v>910</v>
      </c>
      <c r="B19" s="54" t="s">
        <v>910</v>
      </c>
      <c r="C19" s="12" t="s">
        <v>911</v>
      </c>
      <c r="D19" s="15" t="s">
        <v>532</v>
      </c>
      <c r="E19" s="79" t="s">
        <v>1173</v>
      </c>
      <c r="F19" s="16">
        <f>IFERROR(IFERROR(INDEX('2021 FFS IP'!K:K,MATCH(A:A,'2021 FFS IP'!A:A,0)),INDEX('2021 FFS IMD'!K:K,MATCH(A:A,'2021 FFS IMD'!A:A,0))),0)</f>
        <v>-469042.49010132533</v>
      </c>
      <c r="G19" s="16">
        <f>IFERROR(INDEX('2021 FFS OP'!K:K,MATCH(A:A,'2021 FFS OP'!A:A,0)),0)</f>
        <v>37767.678208230034</v>
      </c>
      <c r="H19" s="16">
        <f t="shared" si="1"/>
        <v>-431274.81189309526</v>
      </c>
      <c r="I19" s="16">
        <v>39283.434071422205</v>
      </c>
      <c r="J19" s="16">
        <v>251872.70603184818</v>
      </c>
      <c r="K19" s="16">
        <f t="shared" si="2"/>
        <v>291156.14010327042</v>
      </c>
      <c r="L19" s="17" t="str">
        <f t="shared" si="3"/>
        <v>Yes</v>
      </c>
      <c r="M19" s="16">
        <f t="shared" si="4"/>
        <v>39283.434071422205</v>
      </c>
      <c r="N19" s="16">
        <f t="shared" si="5"/>
        <v>251872.70603184818</v>
      </c>
      <c r="O19" s="16">
        <f>M19*INDEX('Summary by Class and Haircuts'!D:D,MATCH(E:E,'Summary by Class and Haircuts'!A:A,0))</f>
        <v>33257.548342225651</v>
      </c>
      <c r="P19" s="16">
        <f>N19*INDEX('Summary by Class and Haircuts'!H:H,MATCH(E:E,'Summary by Class and Haircuts'!A:A,0))</f>
        <v>128305.5587951237</v>
      </c>
      <c r="Q19" s="16">
        <f t="shared" si="6"/>
        <v>161563.10713734935</v>
      </c>
    </row>
    <row r="20" spans="1:17">
      <c r="A20" s="11" t="s">
        <v>1073</v>
      </c>
      <c r="B20" s="54" t="s">
        <v>1073</v>
      </c>
      <c r="C20" s="12" t="s">
        <v>1074</v>
      </c>
      <c r="D20" s="15" t="s">
        <v>1075</v>
      </c>
      <c r="E20" s="79" t="s">
        <v>1173</v>
      </c>
      <c r="F20" s="16">
        <f>IFERROR(IFERROR(INDEX('2021 FFS IP'!K:K,MATCH(A:A,'2021 FFS IP'!A:A,0)),INDEX('2021 FFS IMD'!K:K,MATCH(A:A,'2021 FFS IMD'!A:A,0))),0)</f>
        <v>59782.05498377874</v>
      </c>
      <c r="G20" s="16">
        <f>IFERROR(INDEX('2021 FFS OP'!K:K,MATCH(A:A,'2021 FFS OP'!A:A,0)),0)</f>
        <v>131032.50406639182</v>
      </c>
      <c r="H20" s="16">
        <f t="shared" si="1"/>
        <v>190814.55905017056</v>
      </c>
      <c r="I20" s="16">
        <v>-65254.897722241818</v>
      </c>
      <c r="J20" s="16">
        <v>269359.31186218595</v>
      </c>
      <c r="K20" s="16">
        <f t="shared" si="2"/>
        <v>204104.41413994413</v>
      </c>
      <c r="L20" s="17" t="str">
        <f t="shared" si="3"/>
        <v>Yes</v>
      </c>
      <c r="M20" s="16">
        <f t="shared" si="4"/>
        <v>59782.05498377874</v>
      </c>
      <c r="N20" s="16">
        <f t="shared" si="5"/>
        <v>269359.31186218595</v>
      </c>
      <c r="O20" s="16">
        <f>M20*INDEX('Summary by Class and Haircuts'!D:D,MATCH(E:E,'Summary by Class and Haircuts'!A:A,0))</f>
        <v>50611.781546537102</v>
      </c>
      <c r="P20" s="16">
        <f>N20*INDEX('Summary by Class and Haircuts'!H:H,MATCH(E:E,'Summary by Class and Haircuts'!A:A,0))</f>
        <v>137213.34704990927</v>
      </c>
      <c r="Q20" s="16">
        <f t="shared" si="6"/>
        <v>187825.12859644636</v>
      </c>
    </row>
    <row r="21" spans="1:17" ht="23.25">
      <c r="A21" s="11" t="s">
        <v>981</v>
      </c>
      <c r="B21" s="54" t="s">
        <v>981</v>
      </c>
      <c r="C21" s="12" t="s">
        <v>982</v>
      </c>
      <c r="D21" s="15" t="s">
        <v>983</v>
      </c>
      <c r="E21" s="79" t="s">
        <v>1173</v>
      </c>
      <c r="F21" s="16">
        <f>IFERROR(IFERROR(INDEX('2021 FFS IP'!K:K,MATCH(A:A,'2021 FFS IP'!A:A,0)),INDEX('2021 FFS IMD'!K:K,MATCH(A:A,'2021 FFS IMD'!A:A,0))),0)</f>
        <v>145283.83043944748</v>
      </c>
      <c r="G21" s="16">
        <f>IFERROR(INDEX('2021 FFS OP'!K:K,MATCH(A:A,'2021 FFS OP'!A:A,0)),0)</f>
        <v>39454.248721864453</v>
      </c>
      <c r="H21" s="16">
        <f t="shared" si="1"/>
        <v>184738.07916131194</v>
      </c>
      <c r="I21" s="16">
        <v>35573.751623376622</v>
      </c>
      <c r="J21" s="16">
        <v>170598.32883185626</v>
      </c>
      <c r="K21" s="16">
        <f t="shared" si="2"/>
        <v>206172.08045523288</v>
      </c>
      <c r="L21" s="17" t="str">
        <f t="shared" si="3"/>
        <v>Yes</v>
      </c>
      <c r="M21" s="16">
        <f t="shared" si="4"/>
        <v>145283.83043944748</v>
      </c>
      <c r="N21" s="16">
        <f t="shared" si="5"/>
        <v>170598.32883185626</v>
      </c>
      <c r="O21" s="16">
        <f>M21*INDEX('Summary by Class and Haircuts'!D:D,MATCH(E:E,'Summary by Class and Haircuts'!A:A,0))</f>
        <v>122998.00484343732</v>
      </c>
      <c r="P21" s="16">
        <f>N21*INDEX('Summary by Class and Haircuts'!H:H,MATCH(E:E,'Summary by Class and Haircuts'!A:A,0))</f>
        <v>86903.874004981903</v>
      </c>
      <c r="Q21" s="16">
        <f t="shared" si="6"/>
        <v>209901.87884841923</v>
      </c>
    </row>
    <row r="22" spans="1:17" ht="23.25">
      <c r="A22" s="11" t="s">
        <v>663</v>
      </c>
      <c r="B22" s="54" t="s">
        <v>663</v>
      </c>
      <c r="C22" s="12" t="s">
        <v>664</v>
      </c>
      <c r="D22" s="15" t="s">
        <v>665</v>
      </c>
      <c r="E22" s="79" t="s">
        <v>1173</v>
      </c>
      <c r="F22" s="16">
        <f>IFERROR(IFERROR(INDEX('2021 FFS IP'!K:K,MATCH(A:A,'2021 FFS IP'!A:A,0)),INDEX('2021 FFS IMD'!K:K,MATCH(A:A,'2021 FFS IMD'!A:A,0))),0)</f>
        <v>-75505.188249360537</v>
      </c>
      <c r="G22" s="16">
        <f>IFERROR(INDEX('2021 FFS OP'!K:K,MATCH(A:A,'2021 FFS OP'!A:A,0)),0)</f>
        <v>57904.156471876486</v>
      </c>
      <c r="H22" s="16">
        <f t="shared" si="1"/>
        <v>-17601.031777484051</v>
      </c>
      <c r="I22" s="16">
        <v>-236381.90604131029</v>
      </c>
      <c r="J22" s="16">
        <v>64091.21992683009</v>
      </c>
      <c r="K22" s="16">
        <f t="shared" si="2"/>
        <v>-172290.6861144802</v>
      </c>
      <c r="L22" s="17" t="str">
        <f t="shared" si="3"/>
        <v>No</v>
      </c>
      <c r="M22" s="16">
        <f t="shared" si="4"/>
        <v>0</v>
      </c>
      <c r="N22" s="16">
        <f t="shared" si="5"/>
        <v>64091.21992683009</v>
      </c>
      <c r="O22" s="16">
        <f>M22*INDEX('Summary by Class and Haircuts'!D:D,MATCH(E:E,'Summary by Class and Haircuts'!A:A,0))</f>
        <v>0</v>
      </c>
      <c r="P22" s="16">
        <f>N22*INDEX('Summary by Class and Haircuts'!H:H,MATCH(E:E,'Summary by Class and Haircuts'!A:A,0))</f>
        <v>32648.475160835042</v>
      </c>
      <c r="Q22" s="16">
        <f t="shared" si="6"/>
        <v>32648.475160835042</v>
      </c>
    </row>
    <row r="23" spans="1:17">
      <c r="A23" s="11" t="s">
        <v>885</v>
      </c>
      <c r="B23" s="54" t="s">
        <v>885</v>
      </c>
      <c r="C23" s="12" t="s">
        <v>886</v>
      </c>
      <c r="D23" s="15" t="s">
        <v>887</v>
      </c>
      <c r="E23" s="79" t="s">
        <v>1173</v>
      </c>
      <c r="F23" s="16">
        <f>IFERROR(IFERROR(INDEX('2021 FFS IP'!K:K,MATCH(A:A,'2021 FFS IP'!A:A,0)),INDEX('2021 FFS IMD'!K:K,MATCH(A:A,'2021 FFS IMD'!A:A,0))),0)</f>
        <v>-142560.44380042894</v>
      </c>
      <c r="G23" s="16">
        <f>IFERROR(INDEX('2021 FFS OP'!K:K,MATCH(A:A,'2021 FFS OP'!A:A,0)),0)</f>
        <v>-93499.005102570882</v>
      </c>
      <c r="H23" s="16">
        <f t="shared" si="1"/>
        <v>-236059.44890299981</v>
      </c>
      <c r="I23" s="16">
        <v>-223656.36586114159</v>
      </c>
      <c r="J23" s="16">
        <v>-85778.252743511126</v>
      </c>
      <c r="K23" s="16">
        <f t="shared" si="2"/>
        <v>-309434.6186046527</v>
      </c>
      <c r="L23" s="17" t="str">
        <f t="shared" si="3"/>
        <v>No</v>
      </c>
      <c r="M23" s="16">
        <f t="shared" si="4"/>
        <v>0</v>
      </c>
      <c r="N23" s="16">
        <f t="shared" si="5"/>
        <v>0</v>
      </c>
      <c r="O23" s="16">
        <f>M23*INDEX('Summary by Class and Haircuts'!D:D,MATCH(E:E,'Summary by Class and Haircuts'!A:A,0))</f>
        <v>0</v>
      </c>
      <c r="P23" s="16">
        <f>N23*INDEX('Summary by Class and Haircuts'!H:H,MATCH(E:E,'Summary by Class and Haircuts'!A:A,0))</f>
        <v>0</v>
      </c>
      <c r="Q23" s="16">
        <f t="shared" si="6"/>
        <v>0</v>
      </c>
    </row>
    <row r="24" spans="1:17">
      <c r="A24" s="11" t="s">
        <v>794</v>
      </c>
      <c r="B24" s="54" t="s">
        <v>794</v>
      </c>
      <c r="C24" s="12" t="s">
        <v>795</v>
      </c>
      <c r="D24" s="15" t="s">
        <v>796</v>
      </c>
      <c r="E24" s="79" t="s">
        <v>1173</v>
      </c>
      <c r="F24" s="16">
        <f>IFERROR(IFERROR(INDEX('2021 FFS IP'!K:K,MATCH(A:A,'2021 FFS IP'!A:A,0)),INDEX('2021 FFS IMD'!K:K,MATCH(A:A,'2021 FFS IMD'!A:A,0))),0)</f>
        <v>32756.062290347123</v>
      </c>
      <c r="G24" s="16">
        <f>IFERROR(INDEX('2021 FFS OP'!K:K,MATCH(A:A,'2021 FFS OP'!A:A,0)),0)</f>
        <v>51082.617079265372</v>
      </c>
      <c r="H24" s="16">
        <f t="shared" si="1"/>
        <v>83838.679369612495</v>
      </c>
      <c r="I24" s="16">
        <v>-47330.565745990927</v>
      </c>
      <c r="J24" s="16">
        <v>1532.729256460676</v>
      </c>
      <c r="K24" s="16">
        <f t="shared" si="2"/>
        <v>-45797.836489530251</v>
      </c>
      <c r="L24" s="17" t="str">
        <f t="shared" si="3"/>
        <v>No</v>
      </c>
      <c r="M24" s="16">
        <f t="shared" si="4"/>
        <v>32756.062290347123</v>
      </c>
      <c r="N24" s="16">
        <f t="shared" si="5"/>
        <v>51082.617079265372</v>
      </c>
      <c r="O24" s="16">
        <f>M24*INDEX('Summary by Class and Haircuts'!D:D,MATCH(E:E,'Summary by Class and Haircuts'!A:A,0))</f>
        <v>27731.443313777843</v>
      </c>
      <c r="P24" s="16">
        <f>N24*INDEX('Summary by Class and Haircuts'!H:H,MATCH(E:E,'Summary by Class and Haircuts'!A:A,0))</f>
        <v>26021.810113255087</v>
      </c>
      <c r="Q24" s="16">
        <f t="shared" si="6"/>
        <v>53753.253427032934</v>
      </c>
    </row>
    <row r="25" spans="1:17">
      <c r="A25" s="11" t="s">
        <v>84</v>
      </c>
      <c r="B25" s="54" t="s">
        <v>84</v>
      </c>
      <c r="C25" s="12" t="s">
        <v>85</v>
      </c>
      <c r="D25" s="15" t="s">
        <v>86</v>
      </c>
      <c r="E25" s="79" t="s">
        <v>1173</v>
      </c>
      <c r="F25" s="16">
        <f>IFERROR(IFERROR(INDEX('2021 FFS IP'!K:K,MATCH(A:A,'2021 FFS IP'!A:A,0)),INDEX('2021 FFS IMD'!K:K,MATCH(A:A,'2021 FFS IMD'!A:A,0))),0)</f>
        <v>59981.596612417437</v>
      </c>
      <c r="G25" s="16">
        <f>IFERROR(INDEX('2021 FFS OP'!K:K,MATCH(A:A,'2021 FFS OP'!A:A,0)),0)</f>
        <v>-24232.993176141321</v>
      </c>
      <c r="H25" s="16">
        <f t="shared" si="1"/>
        <v>35748.603436276113</v>
      </c>
      <c r="I25" s="16">
        <v>41728.164394174899</v>
      </c>
      <c r="J25" s="16">
        <v>59925.261812229677</v>
      </c>
      <c r="K25" s="16">
        <f t="shared" si="2"/>
        <v>101653.42620640458</v>
      </c>
      <c r="L25" s="17" t="str">
        <f t="shared" si="3"/>
        <v>Yes</v>
      </c>
      <c r="M25" s="16">
        <f t="shared" si="4"/>
        <v>59981.596612417437</v>
      </c>
      <c r="N25" s="16">
        <f t="shared" si="5"/>
        <v>59925.261812229677</v>
      </c>
      <c r="O25" s="16">
        <f>M25*INDEX('Summary by Class and Haircuts'!D:D,MATCH(E:E,'Summary by Class and Haircuts'!A:A,0))</f>
        <v>50780.714469984487</v>
      </c>
      <c r="P25" s="16">
        <f>N25*INDEX('Summary by Class and Haircuts'!H:H,MATCH(E:E,'Summary by Class and Haircuts'!A:A,0))</f>
        <v>30526.309594617243</v>
      </c>
      <c r="Q25" s="16">
        <f t="shared" si="6"/>
        <v>81307.024064601734</v>
      </c>
    </row>
    <row r="26" spans="1:17">
      <c r="A26" s="11" t="s">
        <v>359</v>
      </c>
      <c r="B26" s="54" t="s">
        <v>359</v>
      </c>
      <c r="C26" s="12" t="s">
        <v>360</v>
      </c>
      <c r="D26" s="15" t="s">
        <v>361</v>
      </c>
      <c r="E26" s="79" t="s">
        <v>1173</v>
      </c>
      <c r="F26" s="16">
        <f>IFERROR(IFERROR(INDEX('2021 FFS IP'!K:K,MATCH(A:A,'2021 FFS IP'!A:A,0)),INDEX('2021 FFS IMD'!K:K,MATCH(A:A,'2021 FFS IMD'!A:A,0))),0)</f>
        <v>-35786.080432847317</v>
      </c>
      <c r="G26" s="16">
        <f>IFERROR(INDEX('2021 FFS OP'!K:K,MATCH(A:A,'2021 FFS OP'!A:A,0)),0)</f>
        <v>-6160.4554742224864</v>
      </c>
      <c r="H26" s="16">
        <f t="shared" si="1"/>
        <v>-41946.535907069803</v>
      </c>
      <c r="I26" s="16">
        <v>-202634.61911766554</v>
      </c>
      <c r="J26" s="16">
        <v>-14559.047640829682</v>
      </c>
      <c r="K26" s="16">
        <f t="shared" si="2"/>
        <v>-217193.66675849521</v>
      </c>
      <c r="L26" s="17" t="str">
        <f t="shared" si="3"/>
        <v>No</v>
      </c>
      <c r="M26" s="16">
        <f t="shared" si="4"/>
        <v>0</v>
      </c>
      <c r="N26" s="16">
        <f t="shared" si="5"/>
        <v>0</v>
      </c>
      <c r="O26" s="16">
        <f>M26*INDEX('Summary by Class and Haircuts'!D:D,MATCH(E:E,'Summary by Class and Haircuts'!A:A,0))</f>
        <v>0</v>
      </c>
      <c r="P26" s="16">
        <f>N26*INDEX('Summary by Class and Haircuts'!H:H,MATCH(E:E,'Summary by Class and Haircuts'!A:A,0))</f>
        <v>0</v>
      </c>
      <c r="Q26" s="16">
        <f t="shared" si="6"/>
        <v>0</v>
      </c>
    </row>
    <row r="27" spans="1:17">
      <c r="A27" s="11" t="s">
        <v>827</v>
      </c>
      <c r="B27" s="54" t="s">
        <v>827</v>
      </c>
      <c r="C27" s="12" t="s">
        <v>828</v>
      </c>
      <c r="D27" s="15" t="s">
        <v>829</v>
      </c>
      <c r="E27" s="79" t="s">
        <v>1173</v>
      </c>
      <c r="F27" s="16">
        <f>IFERROR(IFERROR(INDEX('2021 FFS IP'!K:K,MATCH(A:A,'2021 FFS IP'!A:A,0)),INDEX('2021 FFS IMD'!K:K,MATCH(A:A,'2021 FFS IMD'!A:A,0))),0)</f>
        <v>41416.596633565205</v>
      </c>
      <c r="G27" s="16">
        <f>IFERROR(INDEX('2021 FFS OP'!K:K,MATCH(A:A,'2021 FFS OP'!A:A,0)),0)</f>
        <v>16247.608633875039</v>
      </c>
      <c r="H27" s="16">
        <f t="shared" si="1"/>
        <v>57664.205267440244</v>
      </c>
      <c r="I27" s="16">
        <v>-96496.259166933523</v>
      </c>
      <c r="J27" s="16">
        <v>19988.768918438094</v>
      </c>
      <c r="K27" s="16">
        <f t="shared" si="2"/>
        <v>-76507.490248495422</v>
      </c>
      <c r="L27" s="17" t="str">
        <f t="shared" si="3"/>
        <v>No</v>
      </c>
      <c r="M27" s="16">
        <f t="shared" si="4"/>
        <v>41416.596633565205</v>
      </c>
      <c r="N27" s="16">
        <f t="shared" si="5"/>
        <v>19988.768918438094</v>
      </c>
      <c r="O27" s="16">
        <f>M27*INDEX('Summary by Class and Haircuts'!D:D,MATCH(E:E,'Summary by Class and Haircuts'!A:A,0))</f>
        <v>35063.494250704833</v>
      </c>
      <c r="P27" s="16">
        <f>N27*INDEX('Summary by Class and Haircuts'!H:H,MATCH(E:E,'Summary by Class and Haircuts'!A:A,0))</f>
        <v>10182.406049913598</v>
      </c>
      <c r="Q27" s="16">
        <f t="shared" si="6"/>
        <v>45245.900300618428</v>
      </c>
    </row>
    <row r="28" spans="1:17">
      <c r="A28" s="11" t="s">
        <v>76</v>
      </c>
      <c r="B28" s="54" t="s">
        <v>76</v>
      </c>
      <c r="C28" s="12" t="s">
        <v>77</v>
      </c>
      <c r="D28" s="15" t="s">
        <v>78</v>
      </c>
      <c r="E28" s="79" t="s">
        <v>1173</v>
      </c>
      <c r="F28" s="16">
        <f>IFERROR(IFERROR(INDEX('2021 FFS IP'!K:K,MATCH(A:A,'2021 FFS IP'!A:A,0)),INDEX('2021 FFS IMD'!K:K,MATCH(A:A,'2021 FFS IMD'!A:A,0))),0)</f>
        <v>40725.350371393375</v>
      </c>
      <c r="G28" s="16">
        <f>IFERROR(INDEX('2021 FFS OP'!K:K,MATCH(A:A,'2021 FFS OP'!A:A,0)),0)</f>
        <v>35047.433415980449</v>
      </c>
      <c r="H28" s="16">
        <f t="shared" si="1"/>
        <v>75772.783787373832</v>
      </c>
      <c r="I28" s="16">
        <v>120055.85948667512</v>
      </c>
      <c r="J28" s="16">
        <v>49661.360935205281</v>
      </c>
      <c r="K28" s="16">
        <f t="shared" si="2"/>
        <v>169717.2204218804</v>
      </c>
      <c r="L28" s="17" t="str">
        <f t="shared" si="3"/>
        <v>Yes</v>
      </c>
      <c r="M28" s="16">
        <f t="shared" si="4"/>
        <v>120055.85948667512</v>
      </c>
      <c r="N28" s="16">
        <f t="shared" si="5"/>
        <v>49661.360935205281</v>
      </c>
      <c r="O28" s="16">
        <f>M28*INDEX('Summary by Class and Haircuts'!D:D,MATCH(E:E,'Summary by Class and Haircuts'!A:A,0))</f>
        <v>101639.88065264873</v>
      </c>
      <c r="P28" s="16">
        <f>N28*INDEX('Summary by Class and Haircuts'!H:H,MATCH(E:E,'Summary by Class and Haircuts'!A:A,0))</f>
        <v>25297.813191843627</v>
      </c>
      <c r="Q28" s="16">
        <f t="shared" si="6"/>
        <v>126937.69384449236</v>
      </c>
    </row>
    <row r="29" spans="1:17" ht="23.25">
      <c r="A29" s="11" t="s">
        <v>527</v>
      </c>
      <c r="B29" s="54" t="s">
        <v>527</v>
      </c>
      <c r="C29" s="12" t="s">
        <v>528</v>
      </c>
      <c r="D29" s="15" t="s">
        <v>529</v>
      </c>
      <c r="E29" s="79" t="s">
        <v>1173</v>
      </c>
      <c r="F29" s="16">
        <f>IFERROR(IFERROR(INDEX('2021 FFS IP'!K:K,MATCH(A:A,'2021 FFS IP'!A:A,0)),INDEX('2021 FFS IMD'!K:K,MATCH(A:A,'2021 FFS IMD'!A:A,0))),0)</f>
        <v>317652.6573615399</v>
      </c>
      <c r="G29" s="16">
        <f>IFERROR(INDEX('2021 FFS OP'!K:K,MATCH(A:A,'2021 FFS OP'!A:A,0)),0)</f>
        <v>13473.977285810863</v>
      </c>
      <c r="H29" s="16">
        <f t="shared" si="1"/>
        <v>331126.63464735076</v>
      </c>
      <c r="I29" s="16">
        <v>-21499.394539395522</v>
      </c>
      <c r="J29" s="16">
        <v>-386.19441618939163</v>
      </c>
      <c r="K29" s="16">
        <f t="shared" si="2"/>
        <v>-21885.588955584913</v>
      </c>
      <c r="L29" s="17" t="str">
        <f t="shared" si="3"/>
        <v>No</v>
      </c>
      <c r="M29" s="16">
        <f t="shared" si="4"/>
        <v>317652.6573615399</v>
      </c>
      <c r="N29" s="16">
        <f t="shared" si="5"/>
        <v>13473.977285810863</v>
      </c>
      <c r="O29" s="16">
        <f>M29*INDEX('Summary by Class and Haircuts'!D:D,MATCH(E:E,'Summary by Class and Haircuts'!A:A,0))</f>
        <v>268926.30081755441</v>
      </c>
      <c r="P29" s="16">
        <f>N29*INDEX('Summary by Class and Haircuts'!H:H,MATCH(E:E,'Summary by Class and Haircuts'!A:A,0))</f>
        <v>6863.7297470023195</v>
      </c>
      <c r="Q29" s="16">
        <f t="shared" si="6"/>
        <v>275790.03056455671</v>
      </c>
    </row>
    <row r="30" spans="1:17">
      <c r="A30" s="11" t="s">
        <v>848</v>
      </c>
      <c r="B30" s="54" t="s">
        <v>848</v>
      </c>
      <c r="C30" s="12" t="s">
        <v>849</v>
      </c>
      <c r="D30" s="15" t="s">
        <v>850</v>
      </c>
      <c r="E30" s="79" t="s">
        <v>1173</v>
      </c>
      <c r="F30" s="16">
        <f>IFERROR(IFERROR(INDEX('2021 FFS IP'!K:K,MATCH(A:A,'2021 FFS IP'!A:A,0)),INDEX('2021 FFS IMD'!K:K,MATCH(A:A,'2021 FFS IMD'!A:A,0))),0)</f>
        <v>143909.56994715772</v>
      </c>
      <c r="G30" s="16">
        <f>IFERROR(INDEX('2021 FFS OP'!K:K,MATCH(A:A,'2021 FFS OP'!A:A,0)),0)</f>
        <v>-16883.471756667663</v>
      </c>
      <c r="H30" s="16">
        <f t="shared" si="1"/>
        <v>127026.09819049007</v>
      </c>
      <c r="I30" s="16">
        <v>17934.900560828159</v>
      </c>
      <c r="J30" s="16">
        <v>-14007.637557575254</v>
      </c>
      <c r="K30" s="16">
        <f t="shared" si="2"/>
        <v>3927.263003252905</v>
      </c>
      <c r="L30" s="17" t="str">
        <f t="shared" si="3"/>
        <v>Yes</v>
      </c>
      <c r="M30" s="16">
        <f t="shared" si="4"/>
        <v>143909.56994715772</v>
      </c>
      <c r="N30" s="16">
        <f t="shared" si="5"/>
        <v>0</v>
      </c>
      <c r="O30" s="16">
        <f>M30*INDEX('Summary by Class and Haircuts'!D:D,MATCH(E:E,'Summary by Class and Haircuts'!A:A,0))</f>
        <v>121834.5491568993</v>
      </c>
      <c r="P30" s="16">
        <f>N30*INDEX('Summary by Class and Haircuts'!H:H,MATCH(E:E,'Summary by Class and Haircuts'!A:A,0))</f>
        <v>0</v>
      </c>
      <c r="Q30" s="16">
        <f t="shared" si="6"/>
        <v>121834.5491568993</v>
      </c>
    </row>
    <row r="31" spans="1:17" ht="23.25">
      <c r="A31" s="11" t="s">
        <v>672</v>
      </c>
      <c r="B31" s="54" t="s">
        <v>672</v>
      </c>
      <c r="C31" s="12" t="s">
        <v>673</v>
      </c>
      <c r="D31" s="15" t="s">
        <v>674</v>
      </c>
      <c r="E31" s="79" t="s">
        <v>1173</v>
      </c>
      <c r="F31" s="16">
        <f>IFERROR(IFERROR(INDEX('2021 FFS IP'!K:K,MATCH(A:A,'2021 FFS IP'!A:A,0)),INDEX('2021 FFS IMD'!K:K,MATCH(A:A,'2021 FFS IMD'!A:A,0))),0)</f>
        <v>-2160.539882325138</v>
      </c>
      <c r="G31" s="16">
        <f>IFERROR(INDEX('2021 FFS OP'!K:K,MATCH(A:A,'2021 FFS OP'!A:A,0)),0)</f>
        <v>-13199.214995209655</v>
      </c>
      <c r="H31" s="16">
        <f t="shared" si="1"/>
        <v>-15359.754877534793</v>
      </c>
      <c r="I31" s="16">
        <v>-10171.84295702603</v>
      </c>
      <c r="J31" s="16">
        <v>29146.809816190864</v>
      </c>
      <c r="K31" s="16">
        <f t="shared" si="2"/>
        <v>18974.966859164833</v>
      </c>
      <c r="L31" s="17" t="str">
        <f t="shared" si="3"/>
        <v>Yes</v>
      </c>
      <c r="M31" s="16">
        <f t="shared" si="4"/>
        <v>0</v>
      </c>
      <c r="N31" s="16">
        <f t="shared" si="5"/>
        <v>29146.809816190864</v>
      </c>
      <c r="O31" s="16">
        <f>M31*INDEX('Summary by Class and Haircuts'!D:D,MATCH(E:E,'Summary by Class and Haircuts'!A:A,0))</f>
        <v>0</v>
      </c>
      <c r="P31" s="16">
        <f>N31*INDEX('Summary by Class and Haircuts'!H:H,MATCH(E:E,'Summary by Class and Haircuts'!A:A,0))</f>
        <v>14847.570344079668</v>
      </c>
      <c r="Q31" s="16">
        <f t="shared" si="6"/>
        <v>14847.570344079668</v>
      </c>
    </row>
    <row r="32" spans="1:17">
      <c r="A32" s="11" t="s">
        <v>682</v>
      </c>
      <c r="B32" s="54" t="s">
        <v>682</v>
      </c>
      <c r="C32" s="12" t="s">
        <v>683</v>
      </c>
      <c r="D32" s="15" t="s">
        <v>684</v>
      </c>
      <c r="E32" s="79" t="s">
        <v>1173</v>
      </c>
      <c r="F32" s="16">
        <f>IFERROR(IFERROR(INDEX('2021 FFS IP'!K:K,MATCH(A:A,'2021 FFS IP'!A:A,0)),INDEX('2021 FFS IMD'!K:K,MATCH(A:A,'2021 FFS IMD'!A:A,0))),0)</f>
        <v>251007.13554530474</v>
      </c>
      <c r="G32" s="16">
        <f>IFERROR(INDEX('2021 FFS OP'!K:K,MATCH(A:A,'2021 FFS OP'!A:A,0)),0)</f>
        <v>-197.9253705690935</v>
      </c>
      <c r="H32" s="16">
        <f t="shared" si="1"/>
        <v>250809.21017473564</v>
      </c>
      <c r="I32" s="16">
        <v>0</v>
      </c>
      <c r="J32" s="16">
        <v>0</v>
      </c>
      <c r="K32" s="16">
        <f t="shared" si="2"/>
        <v>0</v>
      </c>
      <c r="L32" s="17" t="str">
        <f t="shared" si="3"/>
        <v>No</v>
      </c>
      <c r="M32" s="16">
        <f t="shared" si="4"/>
        <v>251007.13554530474</v>
      </c>
      <c r="N32" s="16">
        <f t="shared" si="5"/>
        <v>0</v>
      </c>
      <c r="O32" s="16">
        <f>M32*INDEX('Summary by Class and Haircuts'!D:D,MATCH(E:E,'Summary by Class and Haircuts'!A:A,0))</f>
        <v>212503.87452034012</v>
      </c>
      <c r="P32" s="16">
        <f>N32*INDEX('Summary by Class and Haircuts'!H:H,MATCH(E:E,'Summary by Class and Haircuts'!A:A,0))</f>
        <v>0</v>
      </c>
      <c r="Q32" s="16">
        <f t="shared" si="6"/>
        <v>212503.87452034012</v>
      </c>
    </row>
    <row r="33" spans="1:17">
      <c r="A33" s="11" t="s">
        <v>688</v>
      </c>
      <c r="B33" s="54" t="s">
        <v>688</v>
      </c>
      <c r="C33" s="12" t="s">
        <v>689</v>
      </c>
      <c r="D33" s="15" t="s">
        <v>690</v>
      </c>
      <c r="E33" s="79" t="s">
        <v>1173</v>
      </c>
      <c r="F33" s="16">
        <f>IFERROR(IFERROR(INDEX('2021 FFS IP'!K:K,MATCH(A:A,'2021 FFS IP'!A:A,0)),INDEX('2021 FFS IMD'!K:K,MATCH(A:A,'2021 FFS IMD'!A:A,0))),0)</f>
        <v>23575.594134759682</v>
      </c>
      <c r="G33" s="16">
        <f>IFERROR(INDEX('2021 FFS OP'!K:K,MATCH(A:A,'2021 FFS OP'!A:A,0)),0)</f>
        <v>-19527.970084819073</v>
      </c>
      <c r="H33" s="16">
        <f t="shared" si="1"/>
        <v>4047.6240499406085</v>
      </c>
      <c r="I33" s="16">
        <v>2488.2633838878683</v>
      </c>
      <c r="J33" s="16">
        <v>-3300.4422177751621</v>
      </c>
      <c r="K33" s="16">
        <f t="shared" si="2"/>
        <v>-812.17883388729388</v>
      </c>
      <c r="L33" s="17" t="str">
        <f t="shared" si="3"/>
        <v>No</v>
      </c>
      <c r="M33" s="16">
        <f t="shared" si="4"/>
        <v>23575.594134759682</v>
      </c>
      <c r="N33" s="16">
        <f t="shared" si="5"/>
        <v>0</v>
      </c>
      <c r="O33" s="16">
        <f>M33*INDEX('Summary by Class and Haircuts'!D:D,MATCH(E:E,'Summary by Class and Haircuts'!A:A,0))</f>
        <v>19959.213856098489</v>
      </c>
      <c r="P33" s="16">
        <f>N33*INDEX('Summary by Class and Haircuts'!H:H,MATCH(E:E,'Summary by Class and Haircuts'!A:A,0))</f>
        <v>0</v>
      </c>
      <c r="Q33" s="16">
        <f t="shared" si="6"/>
        <v>19959.213856098489</v>
      </c>
    </row>
    <row r="34" spans="1:17" ht="23.25">
      <c r="A34" s="11" t="s">
        <v>996</v>
      </c>
      <c r="B34" s="54" t="s">
        <v>996</v>
      </c>
      <c r="C34" s="12" t="s">
        <v>997</v>
      </c>
      <c r="D34" s="15" t="s">
        <v>998</v>
      </c>
      <c r="E34" s="79" t="s">
        <v>1173</v>
      </c>
      <c r="F34" s="16">
        <f>IFERROR(IFERROR(INDEX('2021 FFS IP'!K:K,MATCH(A:A,'2021 FFS IP'!A:A,0)),INDEX('2021 FFS IMD'!K:K,MATCH(A:A,'2021 FFS IMD'!A:A,0))),0)</f>
        <v>2299.3429502757608</v>
      </c>
      <c r="G34" s="16">
        <f>IFERROR(INDEX('2021 FFS OP'!K:K,MATCH(A:A,'2021 FFS OP'!A:A,0)),0)</f>
        <v>24188.726723281579</v>
      </c>
      <c r="H34" s="16">
        <f t="shared" si="1"/>
        <v>26488.06967355734</v>
      </c>
      <c r="I34" s="16">
        <v>14806.113147761786</v>
      </c>
      <c r="J34" s="16">
        <v>34885.737360899446</v>
      </c>
      <c r="K34" s="16">
        <f t="shared" si="2"/>
        <v>49691.850508661228</v>
      </c>
      <c r="L34" s="17" t="str">
        <f t="shared" si="3"/>
        <v>Yes</v>
      </c>
      <c r="M34" s="16">
        <f t="shared" si="4"/>
        <v>14806.113147761786</v>
      </c>
      <c r="N34" s="16">
        <f t="shared" si="5"/>
        <v>34885.737360899446</v>
      </c>
      <c r="O34" s="16">
        <f>M34*INDEX('Summary by Class and Haircuts'!D:D,MATCH(E:E,'Summary by Class and Haircuts'!A:A,0))</f>
        <v>12534.928155132215</v>
      </c>
      <c r="P34" s="16">
        <f>N34*INDEX('Summary by Class and Haircuts'!H:H,MATCH(E:E,'Summary by Class and Haircuts'!A:A,0))</f>
        <v>17771.016544778588</v>
      </c>
      <c r="Q34" s="16">
        <f t="shared" si="6"/>
        <v>30305.944699910804</v>
      </c>
    </row>
    <row r="35" spans="1:17" ht="23.25">
      <c r="A35" s="11" t="s">
        <v>437</v>
      </c>
      <c r="B35" s="54" t="s">
        <v>437</v>
      </c>
      <c r="C35" s="12" t="s">
        <v>438</v>
      </c>
      <c r="D35" s="15" t="s">
        <v>439</v>
      </c>
      <c r="E35" s="79" t="s">
        <v>1173</v>
      </c>
      <c r="F35" s="16">
        <f>IFERROR(IFERROR(INDEX('2021 FFS IP'!K:K,MATCH(A:A,'2021 FFS IP'!A:A,0)),INDEX('2021 FFS IMD'!K:K,MATCH(A:A,'2021 FFS IMD'!A:A,0))),0)</f>
        <v>48881.130107002064</v>
      </c>
      <c r="G35" s="16">
        <f>IFERROR(INDEX('2021 FFS OP'!K:K,MATCH(A:A,'2021 FFS OP'!A:A,0)),0)</f>
        <v>10146.739196015806</v>
      </c>
      <c r="H35" s="16">
        <f t="shared" si="1"/>
        <v>59027.869303017869</v>
      </c>
      <c r="I35" s="16">
        <v>39249.274222428074</v>
      </c>
      <c r="J35" s="16">
        <v>19865.593151298395</v>
      </c>
      <c r="K35" s="16">
        <f t="shared" si="2"/>
        <v>59114.867373726469</v>
      </c>
      <c r="L35" s="17" t="str">
        <f t="shared" si="3"/>
        <v>Yes</v>
      </c>
      <c r="M35" s="16">
        <f t="shared" si="4"/>
        <v>48881.130107002064</v>
      </c>
      <c r="N35" s="16">
        <f t="shared" si="5"/>
        <v>19865.593151298395</v>
      </c>
      <c r="O35" s="16">
        <f>M35*INDEX('Summary by Class and Haircuts'!D:D,MATCH(E:E,'Summary by Class and Haircuts'!A:A,0))</f>
        <v>41383.004973561561</v>
      </c>
      <c r="P35" s="16">
        <f>N35*INDEX('Summary by Class and Haircuts'!H:H,MATCH(E:E,'Summary by Class and Haircuts'!A:A,0))</f>
        <v>10119.659530523446</v>
      </c>
      <c r="Q35" s="16">
        <f t="shared" si="6"/>
        <v>51502.664504085005</v>
      </c>
    </row>
    <row r="36" spans="1:17">
      <c r="A36" s="11" t="s">
        <v>122</v>
      </c>
      <c r="B36" s="54" t="s">
        <v>122</v>
      </c>
      <c r="C36" s="12" t="s">
        <v>123</v>
      </c>
      <c r="D36" s="15" t="s">
        <v>124</v>
      </c>
      <c r="E36" s="79" t="s">
        <v>1173</v>
      </c>
      <c r="F36" s="16">
        <f>IFERROR(IFERROR(INDEX('2021 FFS IP'!K:K,MATCH(A:A,'2021 FFS IP'!A:A,0)),INDEX('2021 FFS IMD'!K:K,MATCH(A:A,'2021 FFS IMD'!A:A,0))),0)</f>
        <v>34795.848142290488</v>
      </c>
      <c r="G36" s="16">
        <f>IFERROR(INDEX('2021 FFS OP'!K:K,MATCH(A:A,'2021 FFS OP'!A:A,0)),0)</f>
        <v>50728.74046949191</v>
      </c>
      <c r="H36" s="16">
        <f t="shared" si="1"/>
        <v>85524.588611782397</v>
      </c>
      <c r="I36" s="16">
        <v>-4303.4889811076282</v>
      </c>
      <c r="J36" s="16">
        <v>34076.862359742518</v>
      </c>
      <c r="K36" s="16">
        <f t="shared" si="2"/>
        <v>29773.373378634889</v>
      </c>
      <c r="L36" s="17" t="str">
        <f t="shared" si="3"/>
        <v>Yes</v>
      </c>
      <c r="M36" s="16">
        <f t="shared" si="4"/>
        <v>34795.848142290488</v>
      </c>
      <c r="N36" s="16">
        <f t="shared" si="5"/>
        <v>50728.74046949191</v>
      </c>
      <c r="O36" s="16">
        <f>M36*INDEX('Summary by Class and Haircuts'!D:D,MATCH(E:E,'Summary by Class and Haircuts'!A:A,0))</f>
        <v>29458.336040504735</v>
      </c>
      <c r="P36" s="16">
        <f>N36*INDEX('Summary by Class and Haircuts'!H:H,MATCH(E:E,'Summary by Class and Haircuts'!A:A,0))</f>
        <v>25841.543116974171</v>
      </c>
      <c r="Q36" s="16">
        <f t="shared" si="6"/>
        <v>55299.879157478907</v>
      </c>
    </row>
    <row r="37" spans="1:17">
      <c r="A37" s="11" t="s">
        <v>645</v>
      </c>
      <c r="B37" s="54" t="s">
        <v>645</v>
      </c>
      <c r="C37" s="12" t="s">
        <v>646</v>
      </c>
      <c r="D37" s="15" t="s">
        <v>647</v>
      </c>
      <c r="E37" s="79" t="s">
        <v>1173</v>
      </c>
      <c r="F37" s="16">
        <f>IFERROR(IFERROR(INDEX('2021 FFS IP'!K:K,MATCH(A:A,'2021 FFS IP'!A:A,0)),INDEX('2021 FFS IMD'!K:K,MATCH(A:A,'2021 FFS IMD'!A:A,0))),0)</f>
        <v>-1341.6902804967149</v>
      </c>
      <c r="G37" s="16">
        <f>IFERROR(INDEX('2021 FFS OP'!K:K,MATCH(A:A,'2021 FFS OP'!A:A,0)),0)</f>
        <v>-18916.51768422468</v>
      </c>
      <c r="H37" s="16">
        <f t="shared" si="1"/>
        <v>-20258.207964721394</v>
      </c>
      <c r="I37" s="16">
        <v>-3194.009359093794</v>
      </c>
      <c r="J37" s="16">
        <v>6562.4272046129627</v>
      </c>
      <c r="K37" s="16">
        <f t="shared" si="2"/>
        <v>3368.4178455191686</v>
      </c>
      <c r="L37" s="17" t="str">
        <f t="shared" si="3"/>
        <v>Yes</v>
      </c>
      <c r="M37" s="16">
        <f t="shared" si="4"/>
        <v>0</v>
      </c>
      <c r="N37" s="16">
        <f t="shared" si="5"/>
        <v>6562.4272046129627</v>
      </c>
      <c r="O37" s="16">
        <f>M37*INDEX('Summary by Class and Haircuts'!D:D,MATCH(E:E,'Summary by Class and Haircuts'!A:A,0))</f>
        <v>0</v>
      </c>
      <c r="P37" s="16">
        <f>N37*INDEX('Summary by Class and Haircuts'!H:H,MATCH(E:E,'Summary by Class and Haircuts'!A:A,0))</f>
        <v>3342.9421663247667</v>
      </c>
      <c r="Q37" s="16">
        <f t="shared" si="6"/>
        <v>3342.9421663247667</v>
      </c>
    </row>
    <row r="38" spans="1:17">
      <c r="A38" s="11" t="s">
        <v>255</v>
      </c>
      <c r="B38" s="54" t="s">
        <v>255</v>
      </c>
      <c r="C38" s="12" t="s">
        <v>256</v>
      </c>
      <c r="D38" s="15" t="s">
        <v>257</v>
      </c>
      <c r="E38" s="79" t="s">
        <v>1173</v>
      </c>
      <c r="F38" s="16">
        <f>IFERROR(IFERROR(INDEX('2021 FFS IP'!K:K,MATCH(A:A,'2021 FFS IP'!A:A,0)),INDEX('2021 FFS IMD'!K:K,MATCH(A:A,'2021 FFS IMD'!A:A,0))),0)</f>
        <v>16058.675559410854</v>
      </c>
      <c r="G38" s="16">
        <f>IFERROR(INDEX('2021 FFS OP'!K:K,MATCH(A:A,'2021 FFS OP'!A:A,0)),0)</f>
        <v>-5043.3342676858938</v>
      </c>
      <c r="H38" s="16">
        <f t="shared" si="1"/>
        <v>11015.341291724961</v>
      </c>
      <c r="I38" s="16">
        <v>-50560.81491028321</v>
      </c>
      <c r="J38" s="16">
        <v>-9138.5269449612715</v>
      </c>
      <c r="K38" s="16">
        <f t="shared" si="2"/>
        <v>-59699.341855244478</v>
      </c>
      <c r="L38" s="17" t="str">
        <f t="shared" si="3"/>
        <v>No</v>
      </c>
      <c r="M38" s="16">
        <f t="shared" si="4"/>
        <v>16058.675559410854</v>
      </c>
      <c r="N38" s="16">
        <f t="shared" si="5"/>
        <v>0</v>
      </c>
      <c r="O38" s="16">
        <f>M38*INDEX('Summary by Class and Haircuts'!D:D,MATCH(E:E,'Summary by Class and Haircuts'!A:A,0))</f>
        <v>13595.353648517945</v>
      </c>
      <c r="P38" s="16">
        <f>N38*INDEX('Summary by Class and Haircuts'!H:H,MATCH(E:E,'Summary by Class and Haircuts'!A:A,0))</f>
        <v>0</v>
      </c>
      <c r="Q38" s="16">
        <f t="shared" si="6"/>
        <v>13595.353648517945</v>
      </c>
    </row>
    <row r="39" spans="1:17">
      <c r="A39" s="11" t="s">
        <v>733</v>
      </c>
      <c r="B39" s="54" t="s">
        <v>733</v>
      </c>
      <c r="C39" s="12" t="s">
        <v>734</v>
      </c>
      <c r="D39" s="15" t="s">
        <v>735</v>
      </c>
      <c r="E39" s="79" t="s">
        <v>1173</v>
      </c>
      <c r="F39" s="16">
        <f>IFERROR(IFERROR(INDEX('2021 FFS IP'!K:K,MATCH(A:A,'2021 FFS IP'!A:A,0)),INDEX('2021 FFS IMD'!K:K,MATCH(A:A,'2021 FFS IMD'!A:A,0))),0)</f>
        <v>-40014.297298907768</v>
      </c>
      <c r="G39" s="16">
        <f>IFERROR(INDEX('2021 FFS OP'!K:K,MATCH(A:A,'2021 FFS OP'!A:A,0)),0)</f>
        <v>-28168.104703546469</v>
      </c>
      <c r="H39" s="16">
        <f t="shared" si="1"/>
        <v>-68182.402002454241</v>
      </c>
      <c r="I39" s="16">
        <v>89798.435635542031</v>
      </c>
      <c r="J39" s="16">
        <v>34406.687697334433</v>
      </c>
      <c r="K39" s="16">
        <f t="shared" si="2"/>
        <v>124205.12333287646</v>
      </c>
      <c r="L39" s="17" t="str">
        <f t="shared" si="3"/>
        <v>Yes</v>
      </c>
      <c r="M39" s="16">
        <f t="shared" si="4"/>
        <v>89798.435635542031</v>
      </c>
      <c r="N39" s="16">
        <f t="shared" si="5"/>
        <v>34406.687697334433</v>
      </c>
      <c r="O39" s="16">
        <f>M39*INDEX('Summary by Class and Haircuts'!D:D,MATCH(E:E,'Summary by Class and Haircuts'!A:A,0))</f>
        <v>76023.796920999579</v>
      </c>
      <c r="P39" s="16">
        <f>N39*INDEX('Summary by Class and Haircuts'!H:H,MATCH(E:E,'Summary by Class and Haircuts'!A:A,0))</f>
        <v>17526.985598580894</v>
      </c>
      <c r="Q39" s="16">
        <f t="shared" si="6"/>
        <v>93550.782519580476</v>
      </c>
    </row>
    <row r="40" spans="1:17">
      <c r="A40" s="11" t="s">
        <v>79</v>
      </c>
      <c r="B40" s="54" t="s">
        <v>79</v>
      </c>
      <c r="C40" s="12" t="s">
        <v>80</v>
      </c>
      <c r="D40" s="15" t="s">
        <v>81</v>
      </c>
      <c r="E40" s="79" t="s">
        <v>1173</v>
      </c>
      <c r="F40" s="16">
        <f>IFERROR(IFERROR(INDEX('2021 FFS IP'!K:K,MATCH(A:A,'2021 FFS IP'!A:A,0)),INDEX('2021 FFS IMD'!K:K,MATCH(A:A,'2021 FFS IMD'!A:A,0))),0)</f>
        <v>4957.3709229576507</v>
      </c>
      <c r="G40" s="16">
        <f>IFERROR(INDEX('2021 FFS OP'!K:K,MATCH(A:A,'2021 FFS OP'!A:A,0)),0)</f>
        <v>6173.4619443650699</v>
      </c>
      <c r="H40" s="16">
        <f t="shared" si="1"/>
        <v>11130.832867322721</v>
      </c>
      <c r="I40" s="16">
        <v>1342.8991893323296</v>
      </c>
      <c r="J40" s="16">
        <v>-3523.4636138991082</v>
      </c>
      <c r="K40" s="16">
        <f t="shared" si="2"/>
        <v>-2180.5644245667786</v>
      </c>
      <c r="L40" s="17" t="str">
        <f t="shared" si="3"/>
        <v>No</v>
      </c>
      <c r="M40" s="16">
        <f t="shared" si="4"/>
        <v>4957.3709229576507</v>
      </c>
      <c r="N40" s="16">
        <f t="shared" si="5"/>
        <v>6173.4619443650699</v>
      </c>
      <c r="O40" s="16">
        <f>M40*INDEX('Summary by Class and Haircuts'!D:D,MATCH(E:E,'Summary by Class and Haircuts'!A:A,0))</f>
        <v>4196.9345862394193</v>
      </c>
      <c r="P40" s="16">
        <f>N40*INDEX('Summary by Class and Haircuts'!H:H,MATCH(E:E,'Summary by Class and Haircuts'!A:A,0))</f>
        <v>3144.8007882681618</v>
      </c>
      <c r="Q40" s="16">
        <f t="shared" si="6"/>
        <v>7341.7353745075816</v>
      </c>
    </row>
    <row r="41" spans="1:17">
      <c r="A41" s="11" t="s">
        <v>563</v>
      </c>
      <c r="B41" s="54" t="s">
        <v>563</v>
      </c>
      <c r="C41" s="12" t="s">
        <v>564</v>
      </c>
      <c r="D41" s="15" t="s">
        <v>565</v>
      </c>
      <c r="E41" s="79" t="s">
        <v>1173</v>
      </c>
      <c r="F41" s="16">
        <f>IFERROR(IFERROR(INDEX('2021 FFS IP'!K:K,MATCH(A:A,'2021 FFS IP'!A:A,0)),INDEX('2021 FFS IMD'!K:K,MATCH(A:A,'2021 FFS IMD'!A:A,0))),0)</f>
        <v>-39361.586864230339</v>
      </c>
      <c r="G41" s="16">
        <f>IFERROR(INDEX('2021 FFS OP'!K:K,MATCH(A:A,'2021 FFS OP'!A:A,0)),0)</f>
        <v>-17636.734741286957</v>
      </c>
      <c r="H41" s="16">
        <f t="shared" si="1"/>
        <v>-56998.321605517296</v>
      </c>
      <c r="I41" s="16">
        <v>0</v>
      </c>
      <c r="J41" s="16">
        <v>0</v>
      </c>
      <c r="K41" s="16">
        <f t="shared" si="2"/>
        <v>0</v>
      </c>
      <c r="L41" s="17" t="str">
        <f t="shared" si="3"/>
        <v>No</v>
      </c>
      <c r="M41" s="16">
        <f t="shared" si="4"/>
        <v>0</v>
      </c>
      <c r="N41" s="16">
        <f t="shared" si="5"/>
        <v>0</v>
      </c>
      <c r="O41" s="16">
        <f>M41*INDEX('Summary by Class and Haircuts'!D:D,MATCH(E:E,'Summary by Class and Haircuts'!A:A,0))</f>
        <v>0</v>
      </c>
      <c r="P41" s="16">
        <f>N41*INDEX('Summary by Class and Haircuts'!H:H,MATCH(E:E,'Summary by Class and Haircuts'!A:A,0))</f>
        <v>0</v>
      </c>
      <c r="Q41" s="16">
        <f t="shared" si="6"/>
        <v>0</v>
      </c>
    </row>
    <row r="42" spans="1:17">
      <c r="A42" s="11" t="s">
        <v>216</v>
      </c>
      <c r="B42" s="54" t="s">
        <v>216</v>
      </c>
      <c r="C42" s="12" t="s">
        <v>217</v>
      </c>
      <c r="D42" s="15" t="s">
        <v>218</v>
      </c>
      <c r="E42" s="79" t="s">
        <v>1173</v>
      </c>
      <c r="F42" s="16">
        <f>IFERROR(IFERROR(INDEX('2021 FFS IP'!K:K,MATCH(A:A,'2021 FFS IP'!A:A,0)),INDEX('2021 FFS IMD'!K:K,MATCH(A:A,'2021 FFS IMD'!A:A,0))),0)</f>
        <v>89632.267697564384</v>
      </c>
      <c r="G42" s="16">
        <f>IFERROR(INDEX('2021 FFS OP'!K:K,MATCH(A:A,'2021 FFS OP'!A:A,0)),0)</f>
        <v>-17079.460716747202</v>
      </c>
      <c r="H42" s="16">
        <f t="shared" si="1"/>
        <v>72552.806980817186</v>
      </c>
      <c r="I42" s="16">
        <v>-7969.345353571669</v>
      </c>
      <c r="J42" s="16">
        <v>6514.5591778395101</v>
      </c>
      <c r="K42" s="16">
        <f t="shared" si="2"/>
        <v>-1454.7861757321589</v>
      </c>
      <c r="L42" s="17" t="str">
        <f t="shared" si="3"/>
        <v>No</v>
      </c>
      <c r="M42" s="16">
        <f t="shared" si="4"/>
        <v>89632.267697564384</v>
      </c>
      <c r="N42" s="16">
        <f t="shared" si="5"/>
        <v>6514.5591778395101</v>
      </c>
      <c r="O42" s="16">
        <f>M42*INDEX('Summary by Class and Haircuts'!D:D,MATCH(E:E,'Summary by Class and Haircuts'!A:A,0))</f>
        <v>75883.118328079931</v>
      </c>
      <c r="P42" s="16">
        <f>N42*INDEX('Summary by Class and Haircuts'!H:H,MATCH(E:E,'Summary by Class and Haircuts'!A:A,0))</f>
        <v>3318.5578889636017</v>
      </c>
      <c r="Q42" s="16">
        <f t="shared" si="6"/>
        <v>79201.67621704354</v>
      </c>
    </row>
    <row r="43" spans="1:17">
      <c r="A43" s="11" t="s">
        <v>536</v>
      </c>
      <c r="B43" s="54" t="s">
        <v>536</v>
      </c>
      <c r="C43" s="12" t="s">
        <v>537</v>
      </c>
      <c r="D43" s="15" t="s">
        <v>538</v>
      </c>
      <c r="E43" s="79" t="s">
        <v>1173</v>
      </c>
      <c r="F43" s="16">
        <f>IFERROR(IFERROR(INDEX('2021 FFS IP'!K:K,MATCH(A:A,'2021 FFS IP'!A:A,0)),INDEX('2021 FFS IMD'!K:K,MATCH(A:A,'2021 FFS IMD'!A:A,0))),0)</f>
        <v>8185.7532510810797</v>
      </c>
      <c r="G43" s="16">
        <f>IFERROR(INDEX('2021 FFS OP'!K:K,MATCH(A:A,'2021 FFS OP'!A:A,0)),0)</f>
        <v>22346.457995893041</v>
      </c>
      <c r="H43" s="16">
        <f t="shared" si="1"/>
        <v>30532.211246974119</v>
      </c>
      <c r="I43" s="16">
        <v>905.52972246607715</v>
      </c>
      <c r="J43" s="16">
        <v>-4839.7929856015689</v>
      </c>
      <c r="K43" s="16">
        <f t="shared" si="2"/>
        <v>-3934.2632631354918</v>
      </c>
      <c r="L43" s="17" t="str">
        <f t="shared" si="3"/>
        <v>No</v>
      </c>
      <c r="M43" s="16">
        <f t="shared" si="4"/>
        <v>8185.7532510810797</v>
      </c>
      <c r="N43" s="16">
        <f t="shared" si="5"/>
        <v>22346.457995893041</v>
      </c>
      <c r="O43" s="16">
        <f>M43*INDEX('Summary by Class and Haircuts'!D:D,MATCH(E:E,'Summary by Class and Haircuts'!A:A,0))</f>
        <v>6930.0989310251452</v>
      </c>
      <c r="P43" s="16">
        <f>N43*INDEX('Summary by Class and Haircuts'!H:H,MATCH(E:E,'Summary by Class and Haircuts'!A:A,0))</f>
        <v>11383.427864916317</v>
      </c>
      <c r="Q43" s="16">
        <f t="shared" si="6"/>
        <v>18313.526795941463</v>
      </c>
    </row>
    <row r="44" spans="1:17">
      <c r="A44" s="11" t="s">
        <v>70</v>
      </c>
      <c r="B44" s="54" t="s">
        <v>70</v>
      </c>
      <c r="C44" s="12" t="s">
        <v>71</v>
      </c>
      <c r="D44" s="15" t="s">
        <v>72</v>
      </c>
      <c r="E44" s="79" t="s">
        <v>1173</v>
      </c>
      <c r="F44" s="16">
        <f>IFERROR(IFERROR(INDEX('2021 FFS IP'!K:K,MATCH(A:A,'2021 FFS IP'!A:A,0)),INDEX('2021 FFS IMD'!K:K,MATCH(A:A,'2021 FFS IMD'!A:A,0))),0)</f>
        <v>8157.344245762084</v>
      </c>
      <c r="G44" s="16">
        <f>IFERROR(INDEX('2021 FFS OP'!K:K,MATCH(A:A,'2021 FFS OP'!A:A,0)),0)</f>
        <v>-18142.603275044396</v>
      </c>
      <c r="H44" s="16">
        <f t="shared" si="1"/>
        <v>-9985.2590292823115</v>
      </c>
      <c r="I44" s="16">
        <v>12351.095538138457</v>
      </c>
      <c r="J44" s="16">
        <v>38283.980693386475</v>
      </c>
      <c r="K44" s="16">
        <f t="shared" si="2"/>
        <v>50635.07623152493</v>
      </c>
      <c r="L44" s="17" t="str">
        <f t="shared" si="3"/>
        <v>Yes</v>
      </c>
      <c r="M44" s="16">
        <f t="shared" si="4"/>
        <v>12351.095538138457</v>
      </c>
      <c r="N44" s="16">
        <f t="shared" si="5"/>
        <v>38283.980693386475</v>
      </c>
      <c r="O44" s="16">
        <f>M44*INDEX('Summary by Class and Haircuts'!D:D,MATCH(E:E,'Summary by Class and Haircuts'!A:A,0))</f>
        <v>10456.498181708379</v>
      </c>
      <c r="P44" s="16">
        <f>N44*INDEX('Summary by Class and Haircuts'!H:H,MATCH(E:E,'Summary by Class and Haircuts'!A:A,0))</f>
        <v>19502.103317004789</v>
      </c>
      <c r="Q44" s="16">
        <f t="shared" si="6"/>
        <v>29958.601498713168</v>
      </c>
    </row>
    <row r="45" spans="1:17">
      <c r="A45" s="11" t="s">
        <v>904</v>
      </c>
      <c r="B45" s="54" t="s">
        <v>904</v>
      </c>
      <c r="C45" s="12" t="s">
        <v>905</v>
      </c>
      <c r="D45" s="15" t="s">
        <v>906</v>
      </c>
      <c r="E45" s="79" t="s">
        <v>1173</v>
      </c>
      <c r="F45" s="16">
        <f>IFERROR(IFERROR(INDEX('2021 FFS IP'!K:K,MATCH(A:A,'2021 FFS IP'!A:A,0)),INDEX('2021 FFS IMD'!K:K,MATCH(A:A,'2021 FFS IMD'!A:A,0))),0)</f>
        <v>32158.309969752219</v>
      </c>
      <c r="G45" s="16">
        <f>IFERROR(INDEX('2021 FFS OP'!K:K,MATCH(A:A,'2021 FFS OP'!A:A,0)),0)</f>
        <v>2054.547993201566</v>
      </c>
      <c r="H45" s="16">
        <f t="shared" si="1"/>
        <v>34212.857962953785</v>
      </c>
      <c r="I45" s="16">
        <v>-17234.044441544655</v>
      </c>
      <c r="J45" s="16">
        <v>835.98775865836433</v>
      </c>
      <c r="K45" s="16">
        <f t="shared" si="2"/>
        <v>-16398.05668288629</v>
      </c>
      <c r="L45" s="17" t="str">
        <f t="shared" si="3"/>
        <v>No</v>
      </c>
      <c r="M45" s="16">
        <f t="shared" si="4"/>
        <v>32158.309969752219</v>
      </c>
      <c r="N45" s="16">
        <f t="shared" si="5"/>
        <v>2054.547993201566</v>
      </c>
      <c r="O45" s="16">
        <f>M45*INDEX('Summary by Class and Haircuts'!D:D,MATCH(E:E,'Summary by Class and Haircuts'!A:A,0))</f>
        <v>27225.38326152481</v>
      </c>
      <c r="P45" s="16">
        <f>N45*INDEX('Summary by Class and Haircuts'!H:H,MATCH(E:E,'Summary by Class and Haircuts'!A:A,0))</f>
        <v>1046.5998181867099</v>
      </c>
      <c r="Q45" s="16">
        <f t="shared" si="6"/>
        <v>28271.983079711521</v>
      </c>
    </row>
    <row r="46" spans="1:17">
      <c r="A46" s="11" t="s">
        <v>165</v>
      </c>
      <c r="B46" s="54" t="s">
        <v>165</v>
      </c>
      <c r="C46" s="12" t="s">
        <v>166</v>
      </c>
      <c r="D46" s="15" t="s">
        <v>167</v>
      </c>
      <c r="E46" s="79" t="s">
        <v>1173</v>
      </c>
      <c r="F46" s="16">
        <f>IFERROR(IFERROR(INDEX('2021 FFS IP'!K:K,MATCH(A:A,'2021 FFS IP'!A:A,0)),INDEX('2021 FFS IMD'!K:K,MATCH(A:A,'2021 FFS IMD'!A:A,0))),0)</f>
        <v>3218.0347076993098</v>
      </c>
      <c r="G46" s="16">
        <f>IFERROR(INDEX('2021 FFS OP'!K:K,MATCH(A:A,'2021 FFS OP'!A:A,0)),0)</f>
        <v>-2012.5685046244034</v>
      </c>
      <c r="H46" s="16">
        <f t="shared" si="1"/>
        <v>1205.4662030749064</v>
      </c>
      <c r="I46" s="16">
        <v>251.08900125157152</v>
      </c>
      <c r="J46" s="16">
        <v>11797.181261892707</v>
      </c>
      <c r="K46" s="16">
        <f t="shared" si="2"/>
        <v>12048.270263144279</v>
      </c>
      <c r="L46" s="17" t="str">
        <f t="shared" si="3"/>
        <v>Yes</v>
      </c>
      <c r="M46" s="16">
        <f t="shared" si="4"/>
        <v>3218.0347076993098</v>
      </c>
      <c r="N46" s="16">
        <f t="shared" si="5"/>
        <v>11797.181261892707</v>
      </c>
      <c r="O46" s="16">
        <f>M46*INDEX('Summary by Class and Haircuts'!D:D,MATCH(E:E,'Summary by Class and Haircuts'!A:A,0))</f>
        <v>2724.4039984815695</v>
      </c>
      <c r="P46" s="16">
        <f>N46*INDEX('Summary by Class and Haircuts'!H:H,MATCH(E:E,'Summary by Class and Haircuts'!A:A,0))</f>
        <v>6009.5591851191402</v>
      </c>
      <c r="Q46" s="16">
        <f t="shared" si="6"/>
        <v>8733.9631836007102</v>
      </c>
    </row>
    <row r="47" spans="1:17" ht="23.25">
      <c r="A47" s="11" t="s">
        <v>918</v>
      </c>
      <c r="B47" s="54" t="s">
        <v>918</v>
      </c>
      <c r="C47" s="12" t="s">
        <v>919</v>
      </c>
      <c r="D47" s="15" t="s">
        <v>920</v>
      </c>
      <c r="E47" s="79" t="s">
        <v>1173</v>
      </c>
      <c r="F47" s="16">
        <f>IFERROR(IFERROR(INDEX('2021 FFS IP'!K:K,MATCH(A:A,'2021 FFS IP'!A:A,0)),INDEX('2021 FFS IMD'!K:K,MATCH(A:A,'2021 FFS IMD'!A:A,0))),0)</f>
        <v>57333.452878464646</v>
      </c>
      <c r="G47" s="16">
        <f>IFERROR(INDEX('2021 FFS OP'!K:K,MATCH(A:A,'2021 FFS OP'!A:A,0)),0)</f>
        <v>-2989.7559747802225</v>
      </c>
      <c r="H47" s="16">
        <f t="shared" si="1"/>
        <v>54343.696903684424</v>
      </c>
      <c r="I47" s="16">
        <v>52250.992574853684</v>
      </c>
      <c r="J47" s="16">
        <v>7919.2252138152908</v>
      </c>
      <c r="K47" s="16">
        <f t="shared" si="2"/>
        <v>60170.217788668975</v>
      </c>
      <c r="L47" s="17" t="str">
        <f t="shared" si="3"/>
        <v>Yes</v>
      </c>
      <c r="M47" s="16">
        <f t="shared" si="4"/>
        <v>57333.452878464646</v>
      </c>
      <c r="N47" s="16">
        <f t="shared" si="5"/>
        <v>7919.2252138152908</v>
      </c>
      <c r="O47" s="16">
        <f>M47*INDEX('Summary by Class and Haircuts'!D:D,MATCH(E:E,'Summary by Class and Haircuts'!A:A,0))</f>
        <v>48538.782970590284</v>
      </c>
      <c r="P47" s="16">
        <f>N47*INDEX('Summary by Class and Haircuts'!H:H,MATCH(E:E,'Summary by Class and Haircuts'!A:A,0))</f>
        <v>4034.1037037753704</v>
      </c>
      <c r="Q47" s="16">
        <f t="shared" si="6"/>
        <v>52572.886674365654</v>
      </c>
    </row>
    <row r="48" spans="1:17">
      <c r="A48" s="11" t="s">
        <v>512</v>
      </c>
      <c r="B48" s="54" t="s">
        <v>512</v>
      </c>
      <c r="C48" s="12" t="s">
        <v>513</v>
      </c>
      <c r="D48" s="15" t="s">
        <v>514</v>
      </c>
      <c r="E48" s="79" t="s">
        <v>1173</v>
      </c>
      <c r="F48" s="16">
        <f>IFERROR(IFERROR(INDEX('2021 FFS IP'!K:K,MATCH(A:A,'2021 FFS IP'!A:A,0)),INDEX('2021 FFS IMD'!K:K,MATCH(A:A,'2021 FFS IMD'!A:A,0))),0)</f>
        <v>346239.60619766952</v>
      </c>
      <c r="G48" s="16">
        <f>IFERROR(INDEX('2021 FFS OP'!K:K,MATCH(A:A,'2021 FFS OP'!A:A,0)),0)</f>
        <v>-10939.882372775348</v>
      </c>
      <c r="H48" s="16">
        <f t="shared" si="1"/>
        <v>335299.72382489417</v>
      </c>
      <c r="I48" s="16">
        <v>-7806.5204286716762</v>
      </c>
      <c r="J48" s="16">
        <v>16604.554880061551</v>
      </c>
      <c r="K48" s="16">
        <f t="shared" si="2"/>
        <v>8798.0344513898744</v>
      </c>
      <c r="L48" s="17" t="str">
        <f t="shared" si="3"/>
        <v>Yes</v>
      </c>
      <c r="M48" s="16">
        <f t="shared" si="4"/>
        <v>346239.60619766952</v>
      </c>
      <c r="N48" s="16">
        <f t="shared" si="5"/>
        <v>16604.554880061551</v>
      </c>
      <c r="O48" s="16">
        <f>M48*INDEX('Summary by Class and Haircuts'!D:D,MATCH(E:E,'Summary by Class and Haircuts'!A:A,0))</f>
        <v>293128.15219199797</v>
      </c>
      <c r="P48" s="16">
        <f>N48*INDEX('Summary by Class and Haircuts'!H:H,MATCH(E:E,'Summary by Class and Haircuts'!A:A,0))</f>
        <v>8458.4658893576525</v>
      </c>
      <c r="Q48" s="16">
        <f t="shared" si="6"/>
        <v>301586.61808135564</v>
      </c>
    </row>
    <row r="49" spans="1:17">
      <c r="A49" s="11" t="s">
        <v>110</v>
      </c>
      <c r="B49" s="54" t="s">
        <v>110</v>
      </c>
      <c r="C49" s="12" t="s">
        <v>111</v>
      </c>
      <c r="D49" s="15" t="s">
        <v>112</v>
      </c>
      <c r="E49" s="79" t="s">
        <v>1173</v>
      </c>
      <c r="F49" s="16">
        <f>IFERROR(IFERROR(INDEX('2021 FFS IP'!K:K,MATCH(A:A,'2021 FFS IP'!A:A,0)),INDEX('2021 FFS IMD'!K:K,MATCH(A:A,'2021 FFS IMD'!A:A,0))),0)</f>
        <v>8266.393033104323</v>
      </c>
      <c r="G49" s="16">
        <f>IFERROR(INDEX('2021 FFS OP'!K:K,MATCH(A:A,'2021 FFS OP'!A:A,0)),0)</f>
        <v>-25368.901787137711</v>
      </c>
      <c r="H49" s="16">
        <f t="shared" si="1"/>
        <v>-17102.508754033388</v>
      </c>
      <c r="I49" s="16">
        <v>36147.031751568808</v>
      </c>
      <c r="J49" s="16">
        <v>17485.413177816328</v>
      </c>
      <c r="K49" s="16">
        <f t="shared" si="2"/>
        <v>53632.444929385136</v>
      </c>
      <c r="L49" s="17" t="str">
        <f t="shared" si="3"/>
        <v>Yes</v>
      </c>
      <c r="M49" s="16">
        <f t="shared" si="4"/>
        <v>36147.031751568808</v>
      </c>
      <c r="N49" s="16">
        <f t="shared" si="5"/>
        <v>17485.413177816328</v>
      </c>
      <c r="O49" s="16">
        <f>M49*INDEX('Summary by Class and Haircuts'!D:D,MATCH(E:E,'Summary by Class and Haircuts'!A:A,0))</f>
        <v>30602.254724474562</v>
      </c>
      <c r="P49" s="16">
        <f>N49*INDEX('Summary by Class and Haircuts'!H:H,MATCH(E:E,'Summary by Class and Haircuts'!A:A,0))</f>
        <v>8907.1807100038313</v>
      </c>
      <c r="Q49" s="16">
        <f t="shared" si="6"/>
        <v>39509.435434478393</v>
      </c>
    </row>
    <row r="50" spans="1:17">
      <c r="A50" s="11" t="s">
        <v>509</v>
      </c>
      <c r="B50" s="54" t="s">
        <v>509</v>
      </c>
      <c r="C50" s="12" t="s">
        <v>510</v>
      </c>
      <c r="D50" s="15" t="s">
        <v>511</v>
      </c>
      <c r="E50" s="79" t="s">
        <v>1173</v>
      </c>
      <c r="F50" s="16">
        <f>IFERROR(IFERROR(INDEX('2021 FFS IP'!K:K,MATCH(A:A,'2021 FFS IP'!A:A,0)),INDEX('2021 FFS IMD'!K:K,MATCH(A:A,'2021 FFS IMD'!A:A,0))),0)</f>
        <v>3190.3718859426722</v>
      </c>
      <c r="G50" s="16">
        <f>IFERROR(INDEX('2021 FFS OP'!K:K,MATCH(A:A,'2021 FFS OP'!A:A,0)),0)</f>
        <v>-33941.788865532348</v>
      </c>
      <c r="H50" s="16">
        <f t="shared" si="1"/>
        <v>-30751.416979589674</v>
      </c>
      <c r="I50" s="16">
        <v>1369.1427802869507</v>
      </c>
      <c r="J50" s="16">
        <v>-10562.73946098853</v>
      </c>
      <c r="K50" s="16">
        <f t="shared" si="2"/>
        <v>-9193.5966807015793</v>
      </c>
      <c r="L50" s="17" t="str">
        <f t="shared" si="3"/>
        <v>No</v>
      </c>
      <c r="M50" s="16">
        <f t="shared" si="4"/>
        <v>3190.3718859426722</v>
      </c>
      <c r="N50" s="16">
        <f t="shared" si="5"/>
        <v>0</v>
      </c>
      <c r="O50" s="16">
        <f>M50*INDEX('Summary by Class and Haircuts'!D:D,MATCH(E:E,'Summary by Class and Haircuts'!A:A,0))</f>
        <v>2700.984517634221</v>
      </c>
      <c r="P50" s="16">
        <f>N50*INDEX('Summary by Class and Haircuts'!H:H,MATCH(E:E,'Summary by Class and Haircuts'!A:A,0))</f>
        <v>0</v>
      </c>
      <c r="Q50" s="16">
        <f t="shared" si="6"/>
        <v>2700.984517634221</v>
      </c>
    </row>
    <row r="51" spans="1:17">
      <c r="A51" s="11" t="s">
        <v>470</v>
      </c>
      <c r="B51" s="54" t="s">
        <v>470</v>
      </c>
      <c r="C51" s="12" t="s">
        <v>471</v>
      </c>
      <c r="D51" s="15" t="s">
        <v>472</v>
      </c>
      <c r="E51" s="79" t="s">
        <v>1173</v>
      </c>
      <c r="F51" s="16">
        <f>IFERROR(IFERROR(INDEX('2021 FFS IP'!K:K,MATCH(A:A,'2021 FFS IP'!A:A,0)),INDEX('2021 FFS IMD'!K:K,MATCH(A:A,'2021 FFS IMD'!A:A,0))),0)</f>
        <v>-13496.398653036696</v>
      </c>
      <c r="G51" s="16">
        <f>IFERROR(INDEX('2021 FFS OP'!K:K,MATCH(A:A,'2021 FFS OP'!A:A,0)),0)</f>
        <v>6388.8438964243142</v>
      </c>
      <c r="H51" s="16">
        <f t="shared" si="1"/>
        <v>-7107.5547566123823</v>
      </c>
      <c r="I51" s="16">
        <v>-15790.528669743791</v>
      </c>
      <c r="J51" s="16">
        <v>8805.895767440521</v>
      </c>
      <c r="K51" s="16">
        <f t="shared" si="2"/>
        <v>-6984.6329023032704</v>
      </c>
      <c r="L51" s="17" t="str">
        <f t="shared" si="3"/>
        <v>No</v>
      </c>
      <c r="M51" s="16">
        <f t="shared" si="4"/>
        <v>0</v>
      </c>
      <c r="N51" s="16">
        <f t="shared" si="5"/>
        <v>8805.895767440521</v>
      </c>
      <c r="O51" s="16">
        <f>M51*INDEX('Summary by Class and Haircuts'!D:D,MATCH(E:E,'Summary by Class and Haircuts'!A:A,0))</f>
        <v>0</v>
      </c>
      <c r="P51" s="16">
        <f>N51*INDEX('Summary by Class and Haircuts'!H:H,MATCH(E:E,'Summary by Class and Haircuts'!A:A,0))</f>
        <v>4485.7793245378753</v>
      </c>
      <c r="Q51" s="16">
        <f t="shared" si="6"/>
        <v>4485.7793245378753</v>
      </c>
    </row>
    <row r="52" spans="1:17">
      <c r="A52" s="11" t="s">
        <v>129</v>
      </c>
      <c r="B52" s="54" t="s">
        <v>129</v>
      </c>
      <c r="C52" s="12" t="s">
        <v>130</v>
      </c>
      <c r="D52" s="15" t="s">
        <v>131</v>
      </c>
      <c r="E52" s="79" t="s">
        <v>1173</v>
      </c>
      <c r="F52" s="16">
        <f>IFERROR(IFERROR(INDEX('2021 FFS IP'!K:K,MATCH(A:A,'2021 FFS IP'!A:A,0)),INDEX('2021 FFS IMD'!K:K,MATCH(A:A,'2021 FFS IMD'!A:A,0))),0)</f>
        <v>-2204.3592366107659</v>
      </c>
      <c r="G52" s="16">
        <f>IFERROR(INDEX('2021 FFS OP'!K:K,MATCH(A:A,'2021 FFS OP'!A:A,0)),0)</f>
        <v>679.41524508189832</v>
      </c>
      <c r="H52" s="16">
        <f t="shared" si="1"/>
        <v>-1524.9439915288676</v>
      </c>
      <c r="I52" s="16">
        <v>-2454.2137337062654</v>
      </c>
      <c r="J52" s="16">
        <v>4262.5984732904399</v>
      </c>
      <c r="K52" s="16">
        <f t="shared" si="2"/>
        <v>1808.3847395841744</v>
      </c>
      <c r="L52" s="17" t="str">
        <f t="shared" si="3"/>
        <v>Yes</v>
      </c>
      <c r="M52" s="16">
        <f t="shared" si="4"/>
        <v>0</v>
      </c>
      <c r="N52" s="16">
        <f t="shared" si="5"/>
        <v>4262.5984732904399</v>
      </c>
      <c r="O52" s="16">
        <f>M52*INDEX('Summary by Class and Haircuts'!D:D,MATCH(E:E,'Summary by Class and Haircuts'!A:A,0))</f>
        <v>0</v>
      </c>
      <c r="P52" s="16">
        <f>N52*INDEX('Summary by Class and Haircuts'!H:H,MATCH(E:E,'Summary by Class and Haircuts'!A:A,0))</f>
        <v>2171.3947797329656</v>
      </c>
      <c r="Q52" s="16">
        <f t="shared" si="6"/>
        <v>2171.3947797329656</v>
      </c>
    </row>
    <row r="53" spans="1:17">
      <c r="A53" s="11" t="s">
        <v>612</v>
      </c>
      <c r="B53" s="54" t="s">
        <v>612</v>
      </c>
      <c r="C53" s="12" t="s">
        <v>613</v>
      </c>
      <c r="D53" s="15" t="s">
        <v>614</v>
      </c>
      <c r="E53" s="79" t="s">
        <v>1173</v>
      </c>
      <c r="F53" s="16">
        <f>IFERROR(IFERROR(INDEX('2021 FFS IP'!K:K,MATCH(A:A,'2021 FFS IP'!A:A,0)),INDEX('2021 FFS IMD'!K:K,MATCH(A:A,'2021 FFS IMD'!A:A,0))),0)</f>
        <v>-1927.1855838829269</v>
      </c>
      <c r="G53" s="16">
        <f>IFERROR(INDEX('2021 FFS OP'!K:K,MATCH(A:A,'2021 FFS OP'!A:A,0)),0)</f>
        <v>-2672.748336206183</v>
      </c>
      <c r="H53" s="16">
        <f t="shared" si="1"/>
        <v>-4599.93392008911</v>
      </c>
      <c r="I53" s="16">
        <v>-9160.0595954985183</v>
      </c>
      <c r="J53" s="16">
        <v>-4516.0396118033641</v>
      </c>
      <c r="K53" s="16">
        <f t="shared" si="2"/>
        <v>-13676.099207301882</v>
      </c>
      <c r="L53" s="17" t="str">
        <f t="shared" si="3"/>
        <v>No</v>
      </c>
      <c r="M53" s="16">
        <f t="shared" si="4"/>
        <v>0</v>
      </c>
      <c r="N53" s="16">
        <f t="shared" si="5"/>
        <v>0</v>
      </c>
      <c r="O53" s="16">
        <f>M53*INDEX('Summary by Class and Haircuts'!D:D,MATCH(E:E,'Summary by Class and Haircuts'!A:A,0))</f>
        <v>0</v>
      </c>
      <c r="P53" s="16">
        <f>N53*INDEX('Summary by Class and Haircuts'!H:H,MATCH(E:E,'Summary by Class and Haircuts'!A:A,0))</f>
        <v>0</v>
      </c>
      <c r="Q53" s="16">
        <f t="shared" si="6"/>
        <v>0</v>
      </c>
    </row>
    <row r="54" spans="1:17">
      <c r="A54" s="11" t="s">
        <v>609</v>
      </c>
      <c r="B54" s="54" t="s">
        <v>609</v>
      </c>
      <c r="C54" s="12" t="s">
        <v>610</v>
      </c>
      <c r="D54" s="15" t="s">
        <v>611</v>
      </c>
      <c r="E54" s="79" t="s">
        <v>1173</v>
      </c>
      <c r="F54" s="16">
        <f>IFERROR(IFERROR(INDEX('2021 FFS IP'!K:K,MATCH(A:A,'2021 FFS IP'!A:A,0)),INDEX('2021 FFS IMD'!K:K,MATCH(A:A,'2021 FFS IMD'!A:A,0))),0)</f>
        <v>16321.18911049328</v>
      </c>
      <c r="G54" s="16">
        <f>IFERROR(INDEX('2021 FFS OP'!K:K,MATCH(A:A,'2021 FFS OP'!A:A,0)),0)</f>
        <v>-1416.0393004131629</v>
      </c>
      <c r="H54" s="16">
        <f t="shared" si="1"/>
        <v>14905.149810080118</v>
      </c>
      <c r="I54" s="16">
        <v>1806.6806611937727</v>
      </c>
      <c r="J54" s="16">
        <v>-3422.127449906794</v>
      </c>
      <c r="K54" s="16">
        <f t="shared" si="2"/>
        <v>-1615.4467887130213</v>
      </c>
      <c r="L54" s="17" t="str">
        <f t="shared" si="3"/>
        <v>No</v>
      </c>
      <c r="M54" s="16">
        <f t="shared" si="4"/>
        <v>16321.18911049328</v>
      </c>
      <c r="N54" s="16">
        <f t="shared" si="5"/>
        <v>0</v>
      </c>
      <c r="O54" s="16">
        <f>M54*INDEX('Summary by Class and Haircuts'!D:D,MATCH(E:E,'Summary by Class and Haircuts'!A:A,0))</f>
        <v>13817.598910979976</v>
      </c>
      <c r="P54" s="16">
        <f>N54*INDEX('Summary by Class and Haircuts'!H:H,MATCH(E:E,'Summary by Class and Haircuts'!A:A,0))</f>
        <v>0</v>
      </c>
      <c r="Q54" s="16">
        <f t="shared" si="6"/>
        <v>13817.598910979976</v>
      </c>
    </row>
    <row r="55" spans="1:17">
      <c r="A55" s="11" t="s">
        <v>1008</v>
      </c>
      <c r="B55" s="54" t="s">
        <v>1008</v>
      </c>
      <c r="C55" s="12" t="s">
        <v>1009</v>
      </c>
      <c r="D55" s="15" t="s">
        <v>1010</v>
      </c>
      <c r="E55" s="79" t="s">
        <v>1173</v>
      </c>
      <c r="F55" s="16">
        <f>IFERROR(IFERROR(INDEX('2021 FFS IP'!K:K,MATCH(A:A,'2021 FFS IP'!A:A,0)),INDEX('2021 FFS IMD'!K:K,MATCH(A:A,'2021 FFS IMD'!A:A,0))),0)</f>
        <v>0</v>
      </c>
      <c r="G55" s="16">
        <f>IFERROR(INDEX('2021 FFS OP'!K:K,MATCH(A:A,'2021 FFS OP'!A:A,0)),0)</f>
        <v>-13025.094087486013</v>
      </c>
      <c r="H55" s="16">
        <f t="shared" si="1"/>
        <v>-13025.094087486013</v>
      </c>
      <c r="I55" s="16">
        <v>0</v>
      </c>
      <c r="J55" s="16">
        <v>18620.355951887668</v>
      </c>
      <c r="K55" s="16">
        <f t="shared" si="2"/>
        <v>18620.355951887668</v>
      </c>
      <c r="L55" s="17" t="str">
        <f t="shared" si="3"/>
        <v>Yes</v>
      </c>
      <c r="M55" s="16">
        <f t="shared" si="4"/>
        <v>0</v>
      </c>
      <c r="N55" s="16">
        <f t="shared" si="5"/>
        <v>18620.355951887668</v>
      </c>
      <c r="O55" s="16">
        <f>M55*INDEX('Summary by Class and Haircuts'!D:D,MATCH(E:E,'Summary by Class and Haircuts'!A:A,0))</f>
        <v>0</v>
      </c>
      <c r="P55" s="16">
        <f>N55*INDEX('Summary by Class and Haircuts'!H:H,MATCH(E:E,'Summary by Class and Haircuts'!A:A,0))</f>
        <v>9485.3277792988192</v>
      </c>
      <c r="Q55" s="16">
        <f t="shared" si="6"/>
        <v>9485.3277792988192</v>
      </c>
    </row>
    <row r="56" spans="1:17">
      <c r="A56" s="11" t="s">
        <v>34</v>
      </c>
      <c r="B56" s="54" t="s">
        <v>34</v>
      </c>
      <c r="C56" s="12" t="s">
        <v>35</v>
      </c>
      <c r="D56" s="15" t="s">
        <v>36</v>
      </c>
      <c r="E56" s="79" t="s">
        <v>1173</v>
      </c>
      <c r="F56" s="16">
        <f>IFERROR(IFERROR(INDEX('2021 FFS IP'!K:K,MATCH(A:A,'2021 FFS IP'!A:A,0)),INDEX('2021 FFS IMD'!K:K,MATCH(A:A,'2021 FFS IMD'!A:A,0))),0)</f>
        <v>-25821.769424539452</v>
      </c>
      <c r="G56" s="16">
        <f>IFERROR(INDEX('2021 FFS OP'!K:K,MATCH(A:A,'2021 FFS OP'!A:A,0)),0)</f>
        <v>-2642.3813275798593</v>
      </c>
      <c r="H56" s="16">
        <f t="shared" si="1"/>
        <v>-28464.150752119313</v>
      </c>
      <c r="I56" s="16">
        <v>50685.483130959503</v>
      </c>
      <c r="J56" s="16">
        <v>7480.7539682248707</v>
      </c>
      <c r="K56" s="16">
        <f t="shared" si="2"/>
        <v>58166.237099184371</v>
      </c>
      <c r="L56" s="17" t="str">
        <f t="shared" si="3"/>
        <v>Yes</v>
      </c>
      <c r="M56" s="16">
        <f t="shared" si="4"/>
        <v>50685.483130959503</v>
      </c>
      <c r="N56" s="16">
        <f t="shared" si="5"/>
        <v>7480.7539682248707</v>
      </c>
      <c r="O56" s="16">
        <f>M56*INDEX('Summary by Class and Haircuts'!D:D,MATCH(E:E,'Summary by Class and Haircuts'!A:A,0))</f>
        <v>42910.579111087391</v>
      </c>
      <c r="P56" s="16">
        <f>N56*INDEX('Summary by Class and Haircuts'!H:H,MATCH(E:E,'Summary by Class and Haircuts'!A:A,0))</f>
        <v>3810.7436618422871</v>
      </c>
      <c r="Q56" s="16">
        <f t="shared" si="6"/>
        <v>46721.322772929678</v>
      </c>
    </row>
    <row r="57" spans="1:17">
      <c r="A57" s="11" t="s">
        <v>125</v>
      </c>
      <c r="B57" s="54" t="s">
        <v>125</v>
      </c>
      <c r="C57" s="12" t="s">
        <v>126</v>
      </c>
      <c r="D57" s="15" t="s">
        <v>127</v>
      </c>
      <c r="E57" s="79" t="s">
        <v>1173</v>
      </c>
      <c r="F57" s="16">
        <f>IFERROR(IFERROR(INDEX('2021 FFS IP'!K:K,MATCH(A:A,'2021 FFS IP'!A:A,0)),INDEX('2021 FFS IMD'!K:K,MATCH(A:A,'2021 FFS IMD'!A:A,0))),0)</f>
        <v>-1572.0442979396539</v>
      </c>
      <c r="G57" s="16">
        <f>IFERROR(INDEX('2021 FFS OP'!K:K,MATCH(A:A,'2021 FFS OP'!A:A,0)),0)</f>
        <v>17661.213362532784</v>
      </c>
      <c r="H57" s="16">
        <f t="shared" si="1"/>
        <v>16089.16906459313</v>
      </c>
      <c r="I57" s="16">
        <v>-2501.9779176989286</v>
      </c>
      <c r="J57" s="16">
        <v>26293.281114524805</v>
      </c>
      <c r="K57" s="16">
        <f t="shared" si="2"/>
        <v>23791.303196825877</v>
      </c>
      <c r="L57" s="17" t="str">
        <f t="shared" si="3"/>
        <v>Yes</v>
      </c>
      <c r="M57" s="16">
        <f t="shared" si="4"/>
        <v>0</v>
      </c>
      <c r="N57" s="16">
        <f t="shared" si="5"/>
        <v>26293.281114524805</v>
      </c>
      <c r="O57" s="16">
        <f>M57*INDEX('Summary by Class and Haircuts'!D:D,MATCH(E:E,'Summary by Class and Haircuts'!A:A,0))</f>
        <v>0</v>
      </c>
      <c r="P57" s="16">
        <f>N57*INDEX('Summary by Class and Haircuts'!H:H,MATCH(E:E,'Summary by Class and Haircuts'!A:A,0))</f>
        <v>13393.964670113182</v>
      </c>
      <c r="Q57" s="16">
        <f t="shared" si="6"/>
        <v>13393.964670113182</v>
      </c>
    </row>
    <row r="58" spans="1:17">
      <c r="A58" s="11" t="s">
        <v>503</v>
      </c>
      <c r="B58" s="54" t="s">
        <v>503</v>
      </c>
      <c r="C58" s="12" t="s">
        <v>504</v>
      </c>
      <c r="D58" s="15" t="s">
        <v>505</v>
      </c>
      <c r="E58" s="79" t="s">
        <v>1173</v>
      </c>
      <c r="F58" s="16">
        <f>IFERROR(IFERROR(INDEX('2021 FFS IP'!K:K,MATCH(A:A,'2021 FFS IP'!A:A,0)),INDEX('2021 FFS IMD'!K:K,MATCH(A:A,'2021 FFS IMD'!A:A,0))),0)</f>
        <v>178308.31001825351</v>
      </c>
      <c r="G58" s="16">
        <f>IFERROR(INDEX('2021 FFS OP'!K:K,MATCH(A:A,'2021 FFS OP'!A:A,0)),0)</f>
        <v>-3133.2920000486793</v>
      </c>
      <c r="H58" s="16">
        <f t="shared" si="1"/>
        <v>175175.01801820484</v>
      </c>
      <c r="I58" s="16">
        <v>-98002.745728227659</v>
      </c>
      <c r="J58" s="16">
        <v>-259.13962042417916</v>
      </c>
      <c r="K58" s="16">
        <f t="shared" si="2"/>
        <v>-98261.885348651835</v>
      </c>
      <c r="L58" s="17" t="str">
        <f t="shared" si="3"/>
        <v>No</v>
      </c>
      <c r="M58" s="16">
        <f t="shared" si="4"/>
        <v>178308.31001825351</v>
      </c>
      <c r="N58" s="16">
        <f t="shared" si="5"/>
        <v>0</v>
      </c>
      <c r="O58" s="16">
        <f>M58*INDEX('Summary by Class and Haircuts'!D:D,MATCH(E:E,'Summary by Class and Haircuts'!A:A,0))</f>
        <v>150956.69155275388</v>
      </c>
      <c r="P58" s="16">
        <f>N58*INDEX('Summary by Class and Haircuts'!H:H,MATCH(E:E,'Summary by Class and Haircuts'!A:A,0))</f>
        <v>0</v>
      </c>
      <c r="Q58" s="16">
        <f t="shared" si="6"/>
        <v>150956.69155275388</v>
      </c>
    </row>
    <row r="59" spans="1:17">
      <c r="A59" s="11" t="s">
        <v>824</v>
      </c>
      <c r="B59" s="54" t="s">
        <v>824</v>
      </c>
      <c r="C59" s="12" t="s">
        <v>825</v>
      </c>
      <c r="D59" s="15" t="s">
        <v>826</v>
      </c>
      <c r="E59" s="79" t="s">
        <v>1173</v>
      </c>
      <c r="F59" s="16">
        <f>IFERROR(IFERROR(INDEX('2021 FFS IP'!K:K,MATCH(A:A,'2021 FFS IP'!A:A,0)),INDEX('2021 FFS IMD'!K:K,MATCH(A:A,'2021 FFS IMD'!A:A,0))),0)</f>
        <v>21531.408080383895</v>
      </c>
      <c r="G59" s="16">
        <f>IFERROR(INDEX('2021 FFS OP'!K:K,MATCH(A:A,'2021 FFS OP'!A:A,0)),0)</f>
        <v>-7660.630518131894</v>
      </c>
      <c r="H59" s="16">
        <f t="shared" si="1"/>
        <v>13870.777562252002</v>
      </c>
      <c r="I59" s="16">
        <v>809.59209730050497</v>
      </c>
      <c r="J59" s="16">
        <v>14235.967330232717</v>
      </c>
      <c r="K59" s="16">
        <f t="shared" si="2"/>
        <v>15045.559427533222</v>
      </c>
      <c r="L59" s="17" t="str">
        <f t="shared" si="3"/>
        <v>Yes</v>
      </c>
      <c r="M59" s="16">
        <f t="shared" si="4"/>
        <v>21531.408080383895</v>
      </c>
      <c r="N59" s="16">
        <f t="shared" si="5"/>
        <v>14235.967330232717</v>
      </c>
      <c r="O59" s="16">
        <f>M59*INDEX('Summary by Class and Haircuts'!D:D,MATCH(E:E,'Summary by Class and Haircuts'!A:A,0))</f>
        <v>18228.595896367635</v>
      </c>
      <c r="P59" s="16">
        <f>N59*INDEX('Summary by Class and Haircuts'!H:H,MATCH(E:E,'Summary by Class and Haircuts'!A:A,0))</f>
        <v>7251.8923231946956</v>
      </c>
      <c r="Q59" s="16">
        <f t="shared" si="6"/>
        <v>25480.488219562329</v>
      </c>
    </row>
    <row r="60" spans="1:17">
      <c r="A60" s="11" t="s">
        <v>779</v>
      </c>
      <c r="B60" s="54" t="s">
        <v>779</v>
      </c>
      <c r="C60" s="12" t="s">
        <v>780</v>
      </c>
      <c r="D60" s="15" t="s">
        <v>781</v>
      </c>
      <c r="E60" s="79" t="s">
        <v>1173</v>
      </c>
      <c r="F60" s="16">
        <f>IFERROR(IFERROR(INDEX('2021 FFS IP'!K:K,MATCH(A:A,'2021 FFS IP'!A:A,0)),INDEX('2021 FFS IMD'!K:K,MATCH(A:A,'2021 FFS IMD'!A:A,0))),0)</f>
        <v>164797.63077936223</v>
      </c>
      <c r="G60" s="16">
        <f>IFERROR(INDEX('2021 FFS OP'!K:K,MATCH(A:A,'2021 FFS OP'!A:A,0)),0)</f>
        <v>-6945.3625623188309</v>
      </c>
      <c r="H60" s="16">
        <f t="shared" si="1"/>
        <v>157852.2682170434</v>
      </c>
      <c r="I60" s="16">
        <v>3783.9503417183878</v>
      </c>
      <c r="J60" s="16">
        <v>6904.121040966842</v>
      </c>
      <c r="K60" s="16">
        <f t="shared" si="2"/>
        <v>10688.07138268523</v>
      </c>
      <c r="L60" s="17" t="str">
        <f t="shared" si="3"/>
        <v>Yes</v>
      </c>
      <c r="M60" s="16">
        <f t="shared" si="4"/>
        <v>164797.63077936223</v>
      </c>
      <c r="N60" s="16">
        <f t="shared" si="5"/>
        <v>6904.121040966842</v>
      </c>
      <c r="O60" s="16">
        <f>M60*INDEX('Summary by Class and Haircuts'!D:D,MATCH(E:E,'Summary by Class and Haircuts'!A:A,0))</f>
        <v>139518.48411124584</v>
      </c>
      <c r="P60" s="16">
        <f>N60*INDEX('Summary by Class and Haircuts'!H:H,MATCH(E:E,'Summary by Class and Haircuts'!A:A,0))</f>
        <v>3517.003180322411</v>
      </c>
      <c r="Q60" s="16">
        <f t="shared" si="6"/>
        <v>143035.48729156825</v>
      </c>
    </row>
    <row r="61" spans="1:17">
      <c r="A61" s="11" t="s">
        <v>542</v>
      </c>
      <c r="B61" s="54" t="s">
        <v>542</v>
      </c>
      <c r="C61" s="12" t="s">
        <v>543</v>
      </c>
      <c r="D61" s="15" t="s">
        <v>544</v>
      </c>
      <c r="E61" s="79" t="s">
        <v>1173</v>
      </c>
      <c r="F61" s="16">
        <f>IFERROR(IFERROR(INDEX('2021 FFS IP'!K:K,MATCH(A:A,'2021 FFS IP'!A:A,0)),INDEX('2021 FFS IMD'!K:K,MATCH(A:A,'2021 FFS IMD'!A:A,0))),0)</f>
        <v>0</v>
      </c>
      <c r="G61" s="16">
        <f>IFERROR(INDEX('2021 FFS OP'!K:K,MATCH(A:A,'2021 FFS OP'!A:A,0)),0)</f>
        <v>504.64944157119976</v>
      </c>
      <c r="H61" s="16">
        <f t="shared" si="1"/>
        <v>504.64944157119976</v>
      </c>
      <c r="I61" s="16">
        <v>0</v>
      </c>
      <c r="J61" s="16">
        <v>1211.2235279566398</v>
      </c>
      <c r="K61" s="16">
        <f t="shared" si="2"/>
        <v>1211.2235279566398</v>
      </c>
      <c r="L61" s="17" t="str">
        <f t="shared" si="3"/>
        <v>Yes</v>
      </c>
      <c r="M61" s="16">
        <f t="shared" si="4"/>
        <v>0</v>
      </c>
      <c r="N61" s="16">
        <f t="shared" si="5"/>
        <v>1211.2235279566398</v>
      </c>
      <c r="O61" s="16">
        <f>M61*INDEX('Summary by Class and Haircuts'!D:D,MATCH(E:E,'Summary by Class and Haircuts'!A:A,0))</f>
        <v>0</v>
      </c>
      <c r="P61" s="16">
        <f>N61*INDEX('Summary by Class and Haircuts'!H:H,MATCH(E:E,'Summary by Class and Haircuts'!A:A,0))</f>
        <v>617.00497060061491</v>
      </c>
      <c r="Q61" s="16">
        <f t="shared" si="6"/>
        <v>617.00497060061491</v>
      </c>
    </row>
    <row r="62" spans="1:17">
      <c r="A62" s="11" t="s">
        <v>374</v>
      </c>
      <c r="B62" s="54" t="s">
        <v>374</v>
      </c>
      <c r="C62" s="12" t="s">
        <v>375</v>
      </c>
      <c r="D62" s="15" t="s">
        <v>376</v>
      </c>
      <c r="E62" s="79" t="s">
        <v>1173</v>
      </c>
      <c r="F62" s="16">
        <f>IFERROR(IFERROR(INDEX('2021 FFS IP'!K:K,MATCH(A:A,'2021 FFS IP'!A:A,0)),INDEX('2021 FFS IMD'!K:K,MATCH(A:A,'2021 FFS IMD'!A:A,0))),0)</f>
        <v>30992.562985309207</v>
      </c>
      <c r="G62" s="16">
        <f>IFERROR(INDEX('2021 FFS OP'!K:K,MATCH(A:A,'2021 FFS OP'!A:A,0)),0)</f>
        <v>3095.2718674340904</v>
      </c>
      <c r="H62" s="16">
        <f t="shared" si="1"/>
        <v>34087.834852743297</v>
      </c>
      <c r="I62" s="16">
        <v>15037.910773261679</v>
      </c>
      <c r="J62" s="16">
        <v>12270.578797523252</v>
      </c>
      <c r="K62" s="16">
        <f t="shared" si="2"/>
        <v>27308.489570784932</v>
      </c>
      <c r="L62" s="17" t="str">
        <f t="shared" si="3"/>
        <v>Yes</v>
      </c>
      <c r="M62" s="16">
        <f t="shared" si="4"/>
        <v>30992.562985309207</v>
      </c>
      <c r="N62" s="16">
        <f t="shared" si="5"/>
        <v>12270.578797523252</v>
      </c>
      <c r="O62" s="16">
        <f>M62*INDEX('Summary by Class and Haircuts'!D:D,MATCH(E:E,'Summary by Class and Haircuts'!A:A,0))</f>
        <v>26238.456135463763</v>
      </c>
      <c r="P62" s="16">
        <f>N62*INDEX('Summary by Class and Haircuts'!H:H,MATCH(E:E,'Summary by Class and Haircuts'!A:A,0))</f>
        <v>6250.7109013897843</v>
      </c>
      <c r="Q62" s="16">
        <f t="shared" si="6"/>
        <v>32489.167036853549</v>
      </c>
    </row>
    <row r="63" spans="1:17" ht="23.25">
      <c r="A63" s="11" t="s">
        <v>639</v>
      </c>
      <c r="B63" s="54" t="s">
        <v>639</v>
      </c>
      <c r="C63" s="12" t="s">
        <v>640</v>
      </c>
      <c r="D63" s="15" t="s">
        <v>641</v>
      </c>
      <c r="E63" s="79" t="s">
        <v>1173</v>
      </c>
      <c r="F63" s="16">
        <f>IFERROR(IFERROR(INDEX('2021 FFS IP'!K:K,MATCH(A:A,'2021 FFS IP'!A:A,0)),INDEX('2021 FFS IMD'!K:K,MATCH(A:A,'2021 FFS IMD'!A:A,0))),0)</f>
        <v>0</v>
      </c>
      <c r="G63" s="16">
        <f>IFERROR(INDEX('2021 FFS OP'!K:K,MATCH(A:A,'2021 FFS OP'!A:A,0)),0)</f>
        <v>2817.6722127133362</v>
      </c>
      <c r="H63" s="16">
        <f t="shared" si="1"/>
        <v>2817.6722127133362</v>
      </c>
      <c r="I63" s="16">
        <v>0</v>
      </c>
      <c r="J63" s="16">
        <v>2388.8182674932359</v>
      </c>
      <c r="K63" s="16">
        <f t="shared" si="2"/>
        <v>2388.8182674932359</v>
      </c>
      <c r="L63" s="17" t="str">
        <f t="shared" si="3"/>
        <v>Yes</v>
      </c>
      <c r="M63" s="16">
        <f t="shared" si="4"/>
        <v>0</v>
      </c>
      <c r="N63" s="16">
        <f t="shared" si="5"/>
        <v>2817.6722127133362</v>
      </c>
      <c r="O63" s="16">
        <f>M63*INDEX('Summary by Class and Haircuts'!D:D,MATCH(E:E,'Summary by Class and Haircuts'!A:A,0))</f>
        <v>0</v>
      </c>
      <c r="P63" s="16">
        <f>N63*INDEX('Summary by Class and Haircuts'!H:H,MATCH(E:E,'Summary by Class and Haircuts'!A:A,0))</f>
        <v>1435.3401503851881</v>
      </c>
      <c r="Q63" s="16">
        <f t="shared" si="6"/>
        <v>1435.3401503851881</v>
      </c>
    </row>
    <row r="64" spans="1:17">
      <c r="A64" s="11" t="s">
        <v>627</v>
      </c>
      <c r="B64" s="54" t="s">
        <v>627</v>
      </c>
      <c r="C64" s="12" t="s">
        <v>628</v>
      </c>
      <c r="D64" s="15" t="s">
        <v>629</v>
      </c>
      <c r="E64" s="79" t="s">
        <v>1173</v>
      </c>
      <c r="F64" s="16">
        <f>IFERROR(IFERROR(INDEX('2021 FFS IP'!K:K,MATCH(A:A,'2021 FFS IP'!A:A,0)),INDEX('2021 FFS IMD'!K:K,MATCH(A:A,'2021 FFS IMD'!A:A,0))),0)</f>
        <v>311036.67305434577</v>
      </c>
      <c r="G64" s="16">
        <f>IFERROR(INDEX('2021 FFS OP'!K:K,MATCH(A:A,'2021 FFS OP'!A:A,0)),0)</f>
        <v>4937.93481997243</v>
      </c>
      <c r="H64" s="16">
        <f t="shared" si="1"/>
        <v>315974.6078743182</v>
      </c>
      <c r="I64" s="16">
        <v>-91459.397523366017</v>
      </c>
      <c r="J64" s="16">
        <v>9457.2781600239323</v>
      </c>
      <c r="K64" s="16">
        <f t="shared" si="2"/>
        <v>-82002.119363342092</v>
      </c>
      <c r="L64" s="17" t="str">
        <f t="shared" si="3"/>
        <v>No</v>
      </c>
      <c r="M64" s="16">
        <f t="shared" si="4"/>
        <v>311036.67305434577</v>
      </c>
      <c r="N64" s="16">
        <f t="shared" si="5"/>
        <v>9457.2781600239323</v>
      </c>
      <c r="O64" s="16">
        <f>M64*INDEX('Summary by Class and Haircuts'!D:D,MATCH(E:E,'Summary by Class and Haircuts'!A:A,0))</f>
        <v>263325.17598901037</v>
      </c>
      <c r="P64" s="16">
        <f>N64*INDEX('Summary by Class and Haircuts'!H:H,MATCH(E:E,'Summary by Class and Haircuts'!A:A,0))</f>
        <v>4817.5976592293337</v>
      </c>
      <c r="Q64" s="16">
        <f t="shared" si="6"/>
        <v>268142.77364823973</v>
      </c>
    </row>
    <row r="65" spans="1:17">
      <c r="A65" s="11" t="s">
        <v>389</v>
      </c>
      <c r="B65" s="54" t="s">
        <v>389</v>
      </c>
      <c r="C65" s="12" t="s">
        <v>390</v>
      </c>
      <c r="D65" s="15" t="s">
        <v>391</v>
      </c>
      <c r="E65" s="79" t="s">
        <v>1173</v>
      </c>
      <c r="F65" s="16">
        <f>IFERROR(IFERROR(INDEX('2021 FFS IP'!K:K,MATCH(A:A,'2021 FFS IP'!A:A,0)),INDEX('2021 FFS IMD'!K:K,MATCH(A:A,'2021 FFS IMD'!A:A,0))),0)</f>
        <v>12465.959318165318</v>
      </c>
      <c r="G65" s="16">
        <f>IFERROR(INDEX('2021 FFS OP'!K:K,MATCH(A:A,'2021 FFS OP'!A:A,0)),0)</f>
        <v>-14612.900012679507</v>
      </c>
      <c r="H65" s="16">
        <f t="shared" si="1"/>
        <v>-2146.9406945141891</v>
      </c>
      <c r="I65" s="16">
        <v>-11149.236831970429</v>
      </c>
      <c r="J65" s="16">
        <v>-18862.005839416423</v>
      </c>
      <c r="K65" s="16">
        <f t="shared" si="2"/>
        <v>-30011.242671386852</v>
      </c>
      <c r="L65" s="17" t="str">
        <f t="shared" si="3"/>
        <v>No</v>
      </c>
      <c r="M65" s="16">
        <f t="shared" si="4"/>
        <v>12465.959318165318</v>
      </c>
      <c r="N65" s="16">
        <f t="shared" si="5"/>
        <v>0</v>
      </c>
      <c r="O65" s="16">
        <f>M65*INDEX('Summary by Class and Haircuts'!D:D,MATCH(E:E,'Summary by Class and Haircuts'!A:A,0))</f>
        <v>10553.742422374016</v>
      </c>
      <c r="P65" s="16">
        <f>N65*INDEX('Summary by Class and Haircuts'!H:H,MATCH(E:E,'Summary by Class and Haircuts'!A:A,0))</f>
        <v>0</v>
      </c>
      <c r="Q65" s="16">
        <f t="shared" si="6"/>
        <v>10553.742422374016</v>
      </c>
    </row>
    <row r="66" spans="1:17">
      <c r="A66" s="11" t="s">
        <v>730</v>
      </c>
      <c r="B66" s="54" t="s">
        <v>730</v>
      </c>
      <c r="C66" s="12" t="s">
        <v>731</v>
      </c>
      <c r="D66" s="15" t="s">
        <v>732</v>
      </c>
      <c r="E66" s="79" t="s">
        <v>1173</v>
      </c>
      <c r="F66" s="16">
        <f>IFERROR(IFERROR(INDEX('2021 FFS IP'!K:K,MATCH(A:A,'2021 FFS IP'!A:A,0)),INDEX('2021 FFS IMD'!K:K,MATCH(A:A,'2021 FFS IMD'!A:A,0))),0)</f>
        <v>0</v>
      </c>
      <c r="G66" s="16">
        <f>IFERROR(INDEX('2021 FFS OP'!K:K,MATCH(A:A,'2021 FFS OP'!A:A,0)),0)</f>
        <v>465.07123370487625</v>
      </c>
      <c r="H66" s="16">
        <f t="shared" si="1"/>
        <v>465.07123370487625</v>
      </c>
      <c r="I66" s="16">
        <v>0</v>
      </c>
      <c r="J66" s="16">
        <v>-161.34521468190997</v>
      </c>
      <c r="K66" s="16">
        <f t="shared" si="2"/>
        <v>-161.34521468190997</v>
      </c>
      <c r="L66" s="17" t="str">
        <f t="shared" si="3"/>
        <v>No</v>
      </c>
      <c r="M66" s="16">
        <f t="shared" si="4"/>
        <v>0</v>
      </c>
      <c r="N66" s="16">
        <f t="shared" si="5"/>
        <v>465.07123370487625</v>
      </c>
      <c r="O66" s="16">
        <f>M66*INDEX('Summary by Class and Haircuts'!D:D,MATCH(E:E,'Summary by Class and Haircuts'!A:A,0))</f>
        <v>0</v>
      </c>
      <c r="P66" s="16">
        <f>N66*INDEX('Summary by Class and Haircuts'!H:H,MATCH(E:E,'Summary by Class and Haircuts'!A:A,0))</f>
        <v>236.91024510014418</v>
      </c>
      <c r="Q66" s="16">
        <f t="shared" si="6"/>
        <v>236.91024510014418</v>
      </c>
    </row>
    <row r="67" spans="1:17">
      <c r="A67" s="11" t="s">
        <v>1259</v>
      </c>
      <c r="B67" s="54" t="s">
        <v>1259</v>
      </c>
      <c r="C67" s="12" t="s">
        <v>1261</v>
      </c>
      <c r="D67" s="18" t="s">
        <v>1258</v>
      </c>
      <c r="E67" s="79" t="s">
        <v>1173</v>
      </c>
      <c r="F67" s="16">
        <f>IFERROR(IFERROR(INDEX('2021 FFS IP'!K:K,MATCH(A:A,'2021 FFS IP'!A:A,0)),INDEX('2021 FFS IMD'!K:K,MATCH(A:A,'2021 FFS IMD'!A:A,0))),0)</f>
        <v>-952.97743894723226</v>
      </c>
      <c r="G67" s="16">
        <f>IFERROR(INDEX('2021 FFS OP'!K:K,MATCH(A:A,'2021 FFS OP'!A:A,0)),0)</f>
        <v>4685.2780518366562</v>
      </c>
      <c r="H67" s="16">
        <f t="shared" si="1"/>
        <v>3732.300612889424</v>
      </c>
      <c r="I67" s="16">
        <v>-3994.2212820583627</v>
      </c>
      <c r="J67" s="16">
        <v>3387.069320338971</v>
      </c>
      <c r="K67" s="16">
        <f t="shared" si="2"/>
        <v>-607.15196171939169</v>
      </c>
      <c r="L67" s="17" t="str">
        <f t="shared" si="3"/>
        <v>No</v>
      </c>
      <c r="M67" s="16">
        <f t="shared" si="4"/>
        <v>0</v>
      </c>
      <c r="N67" s="16">
        <f t="shared" si="5"/>
        <v>4685.2780518366562</v>
      </c>
      <c r="O67" s="16">
        <f>M67*INDEX('Summary by Class and Haircuts'!D:D,MATCH(E:E,'Summary by Class and Haircuts'!A:A,0))</f>
        <v>0</v>
      </c>
      <c r="P67" s="16">
        <f>N67*INDEX('Summary by Class and Haircuts'!H:H,MATCH(E:E,'Summary by Class and Haircuts'!A:A,0))</f>
        <v>2386.7104460116384</v>
      </c>
      <c r="Q67" s="16">
        <f t="shared" si="6"/>
        <v>2386.7104460116384</v>
      </c>
    </row>
    <row r="68" spans="1:17">
      <c r="A68" s="11" t="s">
        <v>660</v>
      </c>
      <c r="B68" s="54" t="s">
        <v>660</v>
      </c>
      <c r="C68" s="12" t="s">
        <v>661</v>
      </c>
      <c r="D68" s="15" t="s">
        <v>662</v>
      </c>
      <c r="E68" s="79" t="s">
        <v>1173</v>
      </c>
      <c r="F68" s="16">
        <f>IFERROR(IFERROR(INDEX('2021 FFS IP'!K:K,MATCH(A:A,'2021 FFS IP'!A:A,0)),INDEX('2021 FFS IMD'!K:K,MATCH(A:A,'2021 FFS IMD'!A:A,0))),0)</f>
        <v>0</v>
      </c>
      <c r="G68" s="16">
        <f>IFERROR(INDEX('2021 FFS OP'!K:K,MATCH(A:A,'2021 FFS OP'!A:A,0)),0)</f>
        <v>867.44179421618901</v>
      </c>
      <c r="H68" s="16">
        <f t="shared" si="1"/>
        <v>867.44179421618901</v>
      </c>
      <c r="I68" s="16">
        <v>0</v>
      </c>
      <c r="J68" s="16">
        <v>-11438.239185104227</v>
      </c>
      <c r="K68" s="16">
        <f t="shared" si="2"/>
        <v>-11438.239185104227</v>
      </c>
      <c r="L68" s="17" t="str">
        <f t="shared" si="3"/>
        <v>No</v>
      </c>
      <c r="M68" s="16">
        <f t="shared" si="4"/>
        <v>0</v>
      </c>
      <c r="N68" s="16">
        <f t="shared" si="5"/>
        <v>867.44179421618901</v>
      </c>
      <c r="O68" s="16">
        <f>M68*INDEX('Summary by Class and Haircuts'!D:D,MATCH(E:E,'Summary by Class and Haircuts'!A:A,0))</f>
        <v>0</v>
      </c>
      <c r="P68" s="16">
        <f>N68*INDEX('Summary by Class and Haircuts'!H:H,MATCH(E:E,'Summary by Class and Haircuts'!A:A,0))</f>
        <v>441.88036839164204</v>
      </c>
      <c r="Q68" s="16">
        <f t="shared" si="6"/>
        <v>441.88036839164204</v>
      </c>
    </row>
    <row r="69" spans="1:17">
      <c r="A69" s="11" t="s">
        <v>573</v>
      </c>
      <c r="B69" s="54" t="s">
        <v>573</v>
      </c>
      <c r="C69" s="12" t="s">
        <v>574</v>
      </c>
      <c r="D69" s="15" t="s">
        <v>575</v>
      </c>
      <c r="E69" s="79" t="s">
        <v>1173</v>
      </c>
      <c r="F69" s="16">
        <f>IFERROR(IFERROR(INDEX('2021 FFS IP'!K:K,MATCH(A:A,'2021 FFS IP'!A:A,0)),INDEX('2021 FFS IMD'!K:K,MATCH(A:A,'2021 FFS IMD'!A:A,0))),0)</f>
        <v>-201.44946415261893</v>
      </c>
      <c r="G69" s="16">
        <f>IFERROR(INDEX('2021 FFS OP'!K:K,MATCH(A:A,'2021 FFS OP'!A:A,0)),0)</f>
        <v>-9659.7838647121207</v>
      </c>
      <c r="H69" s="16">
        <f t="shared" ref="H69:H132" si="7">F69+G69</f>
        <v>-9861.2333288647387</v>
      </c>
      <c r="I69" s="16">
        <v>-340.43034942751683</v>
      </c>
      <c r="J69" s="16">
        <v>2641.9912568788641</v>
      </c>
      <c r="K69" s="16">
        <f t="shared" ref="K69:K132" si="8">I69+J69</f>
        <v>2301.5609074513472</v>
      </c>
      <c r="L69" s="17" t="str">
        <f t="shared" ref="L69:L132" si="9">IF(K69&gt;0,"Yes","No")</f>
        <v>Yes</v>
      </c>
      <c r="M69" s="16">
        <f t="shared" ref="M69:M132" si="10">MAX(F69,I69,0)</f>
        <v>0</v>
      </c>
      <c r="N69" s="16">
        <f t="shared" ref="N69:N132" si="11">MAX(G69,J69,0)</f>
        <v>2641.9912568788641</v>
      </c>
      <c r="O69" s="16">
        <f>M69*INDEX('Summary by Class and Haircuts'!D:D,MATCH(E:E,'Summary by Class and Haircuts'!A:A,0))</f>
        <v>0</v>
      </c>
      <c r="P69" s="16">
        <f>N69*INDEX('Summary by Class and Haircuts'!H:H,MATCH(E:E,'Summary by Class and Haircuts'!A:A,0))</f>
        <v>1345.8471538508466</v>
      </c>
      <c r="Q69" s="16">
        <f t="shared" ref="Q69:Q132" si="12">O69+P69</f>
        <v>1345.8471538508466</v>
      </c>
    </row>
    <row r="70" spans="1:17">
      <c r="A70" s="11" t="s">
        <v>1002</v>
      </c>
      <c r="B70" s="54" t="s">
        <v>1002</v>
      </c>
      <c r="C70" s="12" t="s">
        <v>1003</v>
      </c>
      <c r="D70" s="15" t="s">
        <v>1004</v>
      </c>
      <c r="E70" s="79" t="s">
        <v>1173</v>
      </c>
      <c r="F70" s="16">
        <f>IFERROR(IFERROR(INDEX('2021 FFS IP'!K:K,MATCH(A:A,'2021 FFS IP'!A:A,0)),INDEX('2021 FFS IMD'!K:K,MATCH(A:A,'2021 FFS IMD'!A:A,0))),0)</f>
        <v>10802.434546651002</v>
      </c>
      <c r="G70" s="16">
        <f>IFERROR(INDEX('2021 FFS OP'!K:K,MATCH(A:A,'2021 FFS OP'!A:A,0)),0)</f>
        <v>561.56217733885137</v>
      </c>
      <c r="H70" s="16">
        <f t="shared" si="7"/>
        <v>11363.996723989854</v>
      </c>
      <c r="I70" s="16">
        <v>9379.4247985996371</v>
      </c>
      <c r="J70" s="16">
        <v>1814.0972111824019</v>
      </c>
      <c r="K70" s="16">
        <f t="shared" si="8"/>
        <v>11193.522009782038</v>
      </c>
      <c r="L70" s="17" t="str">
        <f t="shared" si="9"/>
        <v>Yes</v>
      </c>
      <c r="M70" s="16">
        <f t="shared" si="10"/>
        <v>10802.434546651002</v>
      </c>
      <c r="N70" s="16">
        <f t="shared" si="11"/>
        <v>1814.0972111824019</v>
      </c>
      <c r="O70" s="16">
        <f>M70*INDEX('Summary by Class and Haircuts'!D:D,MATCH(E:E,'Summary by Class and Haircuts'!A:A,0))</f>
        <v>9145.3941754631196</v>
      </c>
      <c r="P70" s="16">
        <f>N70*INDEX('Summary by Class and Haircuts'!H:H,MATCH(E:E,'Summary by Class and Haircuts'!A:A,0))</f>
        <v>924.11266014667854</v>
      </c>
      <c r="Q70" s="16">
        <f t="shared" si="12"/>
        <v>10069.506835609798</v>
      </c>
    </row>
    <row r="71" spans="1:17">
      <c r="A71" s="11" t="s">
        <v>392</v>
      </c>
      <c r="B71" s="54" t="s">
        <v>392</v>
      </c>
      <c r="C71" s="12" t="s">
        <v>393</v>
      </c>
      <c r="D71" s="15" t="s">
        <v>394</v>
      </c>
      <c r="E71" s="79" t="s">
        <v>1173</v>
      </c>
      <c r="F71" s="16">
        <f>IFERROR(IFERROR(INDEX('2021 FFS IP'!K:K,MATCH(A:A,'2021 FFS IP'!A:A,0)),INDEX('2021 FFS IMD'!K:K,MATCH(A:A,'2021 FFS IMD'!A:A,0))),0)</f>
        <v>1433.5303441684327</v>
      </c>
      <c r="G71" s="16">
        <f>IFERROR(INDEX('2021 FFS OP'!K:K,MATCH(A:A,'2021 FFS OP'!A:A,0)),0)</f>
        <v>4106.4491503628433</v>
      </c>
      <c r="H71" s="16">
        <f t="shared" si="7"/>
        <v>5539.979494531276</v>
      </c>
      <c r="I71" s="16">
        <v>8110.1857138629985</v>
      </c>
      <c r="J71" s="16">
        <v>2916.4072995697552</v>
      </c>
      <c r="K71" s="16">
        <f t="shared" si="8"/>
        <v>11026.593013432754</v>
      </c>
      <c r="L71" s="17" t="str">
        <f t="shared" si="9"/>
        <v>Yes</v>
      </c>
      <c r="M71" s="16">
        <f t="shared" si="10"/>
        <v>8110.1857138629985</v>
      </c>
      <c r="N71" s="16">
        <f t="shared" si="11"/>
        <v>4106.4491503628433</v>
      </c>
      <c r="O71" s="16">
        <f>M71*INDEX('Summary by Class and Haircuts'!D:D,MATCH(E:E,'Summary by Class and Haircuts'!A:A,0))</f>
        <v>6866.1230826417277</v>
      </c>
      <c r="P71" s="16">
        <f>N71*INDEX('Summary by Class and Haircuts'!H:H,MATCH(E:E,'Summary by Class and Haircuts'!A:A,0))</f>
        <v>2091.8513212560788</v>
      </c>
      <c r="Q71" s="16">
        <f t="shared" si="12"/>
        <v>8957.974403897806</v>
      </c>
    </row>
    <row r="72" spans="1:17">
      <c r="A72" s="11" t="s">
        <v>579</v>
      </c>
      <c r="B72" s="54" t="s">
        <v>579</v>
      </c>
      <c r="C72" s="12" t="s">
        <v>580</v>
      </c>
      <c r="D72" s="15" t="s">
        <v>581</v>
      </c>
      <c r="E72" s="79" t="s">
        <v>1173</v>
      </c>
      <c r="F72" s="16">
        <f>IFERROR(IFERROR(INDEX('2021 FFS IP'!K:K,MATCH(A:A,'2021 FFS IP'!A:A,0)),INDEX('2021 FFS IMD'!K:K,MATCH(A:A,'2021 FFS IMD'!A:A,0))),0)</f>
        <v>0</v>
      </c>
      <c r="G72" s="16">
        <f>IFERROR(INDEX('2021 FFS OP'!K:K,MATCH(A:A,'2021 FFS OP'!A:A,0)),0)</f>
        <v>-2272.042873006334</v>
      </c>
      <c r="H72" s="16">
        <f t="shared" si="7"/>
        <v>-2272.042873006334</v>
      </c>
      <c r="I72" s="16">
        <v>0</v>
      </c>
      <c r="J72" s="16">
        <v>-333.46251071931511</v>
      </c>
      <c r="K72" s="16">
        <f t="shared" si="8"/>
        <v>-333.46251071931511</v>
      </c>
      <c r="L72" s="17" t="str">
        <f t="shared" si="9"/>
        <v>No</v>
      </c>
      <c r="M72" s="16">
        <f t="shared" si="10"/>
        <v>0</v>
      </c>
      <c r="N72" s="16">
        <f t="shared" si="11"/>
        <v>0</v>
      </c>
      <c r="O72" s="16">
        <f>M72*INDEX('Summary by Class and Haircuts'!D:D,MATCH(E:E,'Summary by Class and Haircuts'!A:A,0))</f>
        <v>0</v>
      </c>
      <c r="P72" s="16">
        <f>N72*INDEX('Summary by Class and Haircuts'!H:H,MATCH(E:E,'Summary by Class and Haircuts'!A:A,0))</f>
        <v>0</v>
      </c>
      <c r="Q72" s="16">
        <f t="shared" si="12"/>
        <v>0</v>
      </c>
    </row>
    <row r="73" spans="1:17">
      <c r="A73" s="11" t="s">
        <v>907</v>
      </c>
      <c r="B73" s="54" t="s">
        <v>907</v>
      </c>
      <c r="C73" s="12" t="s">
        <v>908</v>
      </c>
      <c r="D73" s="15" t="s">
        <v>909</v>
      </c>
      <c r="E73" s="79" t="s">
        <v>1173</v>
      </c>
      <c r="F73" s="16">
        <f>IFERROR(IFERROR(INDEX('2021 FFS IP'!K:K,MATCH(A:A,'2021 FFS IP'!A:A,0)),INDEX('2021 FFS IMD'!K:K,MATCH(A:A,'2021 FFS IMD'!A:A,0))),0)</f>
        <v>0</v>
      </c>
      <c r="G73" s="16">
        <f>IFERROR(INDEX('2021 FFS OP'!K:K,MATCH(A:A,'2021 FFS OP'!A:A,0)),0)</f>
        <v>-2944.6934849973291</v>
      </c>
      <c r="H73" s="16">
        <f t="shared" si="7"/>
        <v>-2944.6934849973291</v>
      </c>
      <c r="I73" s="16">
        <v>0</v>
      </c>
      <c r="J73" s="16">
        <v>-171.85854464464228</v>
      </c>
      <c r="K73" s="16">
        <f t="shared" si="8"/>
        <v>-171.85854464464228</v>
      </c>
      <c r="L73" s="17" t="str">
        <f t="shared" si="9"/>
        <v>No</v>
      </c>
      <c r="M73" s="16">
        <f t="shared" si="10"/>
        <v>0</v>
      </c>
      <c r="N73" s="16">
        <f t="shared" si="11"/>
        <v>0</v>
      </c>
      <c r="O73" s="16">
        <f>M73*INDEX('Summary by Class and Haircuts'!D:D,MATCH(E:E,'Summary by Class and Haircuts'!A:A,0))</f>
        <v>0</v>
      </c>
      <c r="P73" s="16">
        <f>N73*INDEX('Summary by Class and Haircuts'!H:H,MATCH(E:E,'Summary by Class and Haircuts'!A:A,0))</f>
        <v>0</v>
      </c>
      <c r="Q73" s="16">
        <f t="shared" si="12"/>
        <v>0</v>
      </c>
    </row>
    <row r="74" spans="1:17">
      <c r="A74" s="11" t="s">
        <v>975</v>
      </c>
      <c r="B74" s="54" t="s">
        <v>975</v>
      </c>
      <c r="C74" s="12" t="s">
        <v>976</v>
      </c>
      <c r="D74" s="15" t="s">
        <v>977</v>
      </c>
      <c r="E74" s="79" t="s">
        <v>1173</v>
      </c>
      <c r="F74" s="16">
        <f>IFERROR(IFERROR(INDEX('2021 FFS IP'!K:K,MATCH(A:A,'2021 FFS IP'!A:A,0)),INDEX('2021 FFS IMD'!K:K,MATCH(A:A,'2021 FFS IMD'!A:A,0))),0)</f>
        <v>2863.8664314187899</v>
      </c>
      <c r="G74" s="16">
        <f>IFERROR(INDEX('2021 FFS OP'!K:K,MATCH(A:A,'2021 FFS OP'!A:A,0)),0)</f>
        <v>22920.215339331742</v>
      </c>
      <c r="H74" s="16">
        <f t="shared" si="7"/>
        <v>25784.081770750534</v>
      </c>
      <c r="I74" s="16">
        <v>-213.35178071936571</v>
      </c>
      <c r="J74" s="16">
        <v>28887.734357794834</v>
      </c>
      <c r="K74" s="16">
        <f t="shared" si="8"/>
        <v>28674.38257707547</v>
      </c>
      <c r="L74" s="17" t="str">
        <f t="shared" si="9"/>
        <v>Yes</v>
      </c>
      <c r="M74" s="16">
        <f t="shared" si="10"/>
        <v>2863.8664314187899</v>
      </c>
      <c r="N74" s="16">
        <f t="shared" si="11"/>
        <v>28887.734357794834</v>
      </c>
      <c r="O74" s="16">
        <f>M74*INDEX('Summary by Class and Haircuts'!D:D,MATCH(E:E,'Summary by Class and Haircuts'!A:A,0))</f>
        <v>2424.5633952321987</v>
      </c>
      <c r="P74" s="16">
        <f>N74*INDEX('Summary by Class and Haircuts'!H:H,MATCH(E:E,'Summary by Class and Haircuts'!A:A,0))</f>
        <v>14715.59565740837</v>
      </c>
      <c r="Q74" s="16">
        <f t="shared" si="12"/>
        <v>17140.159052640571</v>
      </c>
    </row>
    <row r="75" spans="1:17">
      <c r="A75" s="11" t="s">
        <v>882</v>
      </c>
      <c r="B75" s="54" t="s">
        <v>882</v>
      </c>
      <c r="C75" s="12" t="s">
        <v>883</v>
      </c>
      <c r="D75" s="15" t="s">
        <v>884</v>
      </c>
      <c r="E75" s="79" t="s">
        <v>1173</v>
      </c>
      <c r="F75" s="16">
        <f>IFERROR(IFERROR(INDEX('2021 FFS IP'!K:K,MATCH(A:A,'2021 FFS IP'!A:A,0)),INDEX('2021 FFS IMD'!K:K,MATCH(A:A,'2021 FFS IMD'!A:A,0))),0)</f>
        <v>0</v>
      </c>
      <c r="G75" s="16">
        <f>IFERROR(INDEX('2021 FFS OP'!K:K,MATCH(A:A,'2021 FFS OP'!A:A,0)),0)</f>
        <v>6983.8075303372862</v>
      </c>
      <c r="H75" s="16">
        <f t="shared" si="7"/>
        <v>6983.8075303372862</v>
      </c>
      <c r="I75" s="16">
        <v>0</v>
      </c>
      <c r="J75" s="16">
        <v>10043.884635962389</v>
      </c>
      <c r="K75" s="16">
        <f t="shared" si="8"/>
        <v>10043.884635962389</v>
      </c>
      <c r="L75" s="17" t="str">
        <f t="shared" si="9"/>
        <v>Yes</v>
      </c>
      <c r="M75" s="16">
        <f t="shared" si="10"/>
        <v>0</v>
      </c>
      <c r="N75" s="16">
        <f t="shared" si="11"/>
        <v>10043.884635962389</v>
      </c>
      <c r="O75" s="16">
        <f>M75*INDEX('Summary by Class and Haircuts'!D:D,MATCH(E:E,'Summary by Class and Haircuts'!A:A,0))</f>
        <v>0</v>
      </c>
      <c r="P75" s="16">
        <f>N75*INDEX('Summary by Class and Haircuts'!H:H,MATCH(E:E,'Summary by Class and Haircuts'!A:A,0))</f>
        <v>5116.4187298958996</v>
      </c>
      <c r="Q75" s="16">
        <f t="shared" si="12"/>
        <v>5116.4187298958996</v>
      </c>
    </row>
    <row r="76" spans="1:17">
      <c r="A76" s="11" t="s">
        <v>518</v>
      </c>
      <c r="B76" s="54" t="s">
        <v>518</v>
      </c>
      <c r="C76" s="12" t="s">
        <v>519</v>
      </c>
      <c r="D76" s="15" t="s">
        <v>520</v>
      </c>
      <c r="E76" s="79" t="s">
        <v>1173</v>
      </c>
      <c r="F76" s="16">
        <f>IFERROR(IFERROR(INDEX('2021 FFS IP'!K:K,MATCH(A:A,'2021 FFS IP'!A:A,0)),INDEX('2021 FFS IMD'!K:K,MATCH(A:A,'2021 FFS IMD'!A:A,0))),0)</f>
        <v>0</v>
      </c>
      <c r="G76" s="16">
        <f>IFERROR(INDEX('2021 FFS OP'!K:K,MATCH(A:A,'2021 FFS OP'!A:A,0)),0)</f>
        <v>-2267.2598764557306</v>
      </c>
      <c r="H76" s="16">
        <f t="shared" si="7"/>
        <v>-2267.2598764557306</v>
      </c>
      <c r="I76" s="16">
        <v>0</v>
      </c>
      <c r="J76" s="16">
        <v>-1137.9966075931006</v>
      </c>
      <c r="K76" s="16">
        <f t="shared" si="8"/>
        <v>-1137.9966075931006</v>
      </c>
      <c r="L76" s="17" t="str">
        <f t="shared" si="9"/>
        <v>No</v>
      </c>
      <c r="M76" s="16">
        <f t="shared" si="10"/>
        <v>0</v>
      </c>
      <c r="N76" s="16">
        <f t="shared" si="11"/>
        <v>0</v>
      </c>
      <c r="O76" s="16">
        <f>M76*INDEX('Summary by Class and Haircuts'!D:D,MATCH(E:E,'Summary by Class and Haircuts'!A:A,0))</f>
        <v>0</v>
      </c>
      <c r="P76" s="16">
        <f>N76*INDEX('Summary by Class and Haircuts'!H:H,MATCH(E:E,'Summary by Class and Haircuts'!A:A,0))</f>
        <v>0</v>
      </c>
      <c r="Q76" s="16">
        <f t="shared" si="12"/>
        <v>0</v>
      </c>
    </row>
    <row r="77" spans="1:17">
      <c r="A77" s="11" t="s">
        <v>576</v>
      </c>
      <c r="B77" s="54" t="s">
        <v>576</v>
      </c>
      <c r="C77" s="12" t="s">
        <v>577</v>
      </c>
      <c r="D77" s="15" t="s">
        <v>578</v>
      </c>
      <c r="E77" s="79" t="s">
        <v>1173</v>
      </c>
      <c r="F77" s="16">
        <f>IFERROR(IFERROR(INDEX('2021 FFS IP'!K:K,MATCH(A:A,'2021 FFS IP'!A:A,0)),INDEX('2021 FFS IMD'!K:K,MATCH(A:A,'2021 FFS IMD'!A:A,0))),0)</f>
        <v>0</v>
      </c>
      <c r="G77" s="16">
        <f>IFERROR(INDEX('2021 FFS OP'!K:K,MATCH(A:A,'2021 FFS OP'!A:A,0)),0)</f>
        <v>2590.8380518926406</v>
      </c>
      <c r="H77" s="16">
        <f t="shared" si="7"/>
        <v>2590.8380518926406</v>
      </c>
      <c r="I77" s="16">
        <v>0</v>
      </c>
      <c r="J77" s="16">
        <v>4326.2557186335271</v>
      </c>
      <c r="K77" s="16">
        <f t="shared" si="8"/>
        <v>4326.2557186335271</v>
      </c>
      <c r="L77" s="17" t="str">
        <f t="shared" si="9"/>
        <v>Yes</v>
      </c>
      <c r="M77" s="16">
        <f t="shared" si="10"/>
        <v>0</v>
      </c>
      <c r="N77" s="16">
        <f t="shared" si="11"/>
        <v>4326.2557186335271</v>
      </c>
      <c r="O77" s="16">
        <f>M77*INDEX('Summary by Class and Haircuts'!D:D,MATCH(E:E,'Summary by Class and Haircuts'!A:A,0))</f>
        <v>0</v>
      </c>
      <c r="P77" s="16">
        <f>N77*INDEX('Summary by Class and Haircuts'!H:H,MATCH(E:E,'Summary by Class and Haircuts'!A:A,0))</f>
        <v>2203.8221854800195</v>
      </c>
      <c r="Q77" s="16">
        <f t="shared" si="12"/>
        <v>2203.8221854800195</v>
      </c>
    </row>
    <row r="78" spans="1:17">
      <c r="A78" s="11" t="s">
        <v>410</v>
      </c>
      <c r="B78" s="54" t="s">
        <v>410</v>
      </c>
      <c r="C78" s="12" t="s">
        <v>411</v>
      </c>
      <c r="D78" s="15" t="s">
        <v>412</v>
      </c>
      <c r="E78" s="79" t="s">
        <v>1173</v>
      </c>
      <c r="F78" s="16">
        <f>IFERROR(IFERROR(INDEX('2021 FFS IP'!K:K,MATCH(A:A,'2021 FFS IP'!A:A,0)),INDEX('2021 FFS IMD'!K:K,MATCH(A:A,'2021 FFS IMD'!A:A,0))),0)</f>
        <v>0</v>
      </c>
      <c r="G78" s="16">
        <f>IFERROR(INDEX('2021 FFS OP'!K:K,MATCH(A:A,'2021 FFS OP'!A:A,0)),0)</f>
        <v>2669.9069880083498</v>
      </c>
      <c r="H78" s="16">
        <f t="shared" si="7"/>
        <v>2669.9069880083498</v>
      </c>
      <c r="I78" s="16">
        <v>0</v>
      </c>
      <c r="J78" s="16">
        <v>-2983.9165039716772</v>
      </c>
      <c r="K78" s="16">
        <f t="shared" si="8"/>
        <v>-2983.9165039716772</v>
      </c>
      <c r="L78" s="17" t="str">
        <f t="shared" si="9"/>
        <v>No</v>
      </c>
      <c r="M78" s="16">
        <f t="shared" si="10"/>
        <v>0</v>
      </c>
      <c r="N78" s="16">
        <f t="shared" si="11"/>
        <v>2669.9069880083498</v>
      </c>
      <c r="O78" s="16">
        <f>M78*INDEX('Summary by Class and Haircuts'!D:D,MATCH(E:E,'Summary by Class and Haircuts'!A:A,0))</f>
        <v>0</v>
      </c>
      <c r="P78" s="16">
        <f>N78*INDEX('Summary by Class and Haircuts'!H:H,MATCH(E:E,'Summary by Class and Haircuts'!A:A,0))</f>
        <v>1360.0676048801463</v>
      </c>
      <c r="Q78" s="16">
        <f t="shared" si="12"/>
        <v>1360.0676048801463</v>
      </c>
    </row>
    <row r="79" spans="1:17">
      <c r="A79" s="11" t="s">
        <v>636</v>
      </c>
      <c r="B79" s="54" t="s">
        <v>636</v>
      </c>
      <c r="C79" s="12" t="s">
        <v>637</v>
      </c>
      <c r="D79" s="15" t="s">
        <v>638</v>
      </c>
      <c r="E79" s="79" t="s">
        <v>1173</v>
      </c>
      <c r="F79" s="16">
        <f>IFERROR(IFERROR(INDEX('2021 FFS IP'!K:K,MATCH(A:A,'2021 FFS IP'!A:A,0)),INDEX('2021 FFS IMD'!K:K,MATCH(A:A,'2021 FFS IMD'!A:A,0))),0)</f>
        <v>-12597.819381633202</v>
      </c>
      <c r="G79" s="16">
        <f>IFERROR(INDEX('2021 FFS OP'!K:K,MATCH(A:A,'2021 FFS OP'!A:A,0)),0)</f>
        <v>-3776.4441906966294</v>
      </c>
      <c r="H79" s="16">
        <f t="shared" si="7"/>
        <v>-16374.263572329832</v>
      </c>
      <c r="I79" s="16">
        <v>-9186.3850520351225</v>
      </c>
      <c r="J79" s="16">
        <v>-1254.7919145202823</v>
      </c>
      <c r="K79" s="16">
        <f t="shared" si="8"/>
        <v>-10441.176966555406</v>
      </c>
      <c r="L79" s="17" t="str">
        <f t="shared" si="9"/>
        <v>No</v>
      </c>
      <c r="M79" s="16">
        <f t="shared" si="10"/>
        <v>0</v>
      </c>
      <c r="N79" s="16">
        <f t="shared" si="11"/>
        <v>0</v>
      </c>
      <c r="O79" s="16">
        <f>M79*INDEX('Summary by Class and Haircuts'!D:D,MATCH(E:E,'Summary by Class and Haircuts'!A:A,0))</f>
        <v>0</v>
      </c>
      <c r="P79" s="16">
        <f>N79*INDEX('Summary by Class and Haircuts'!H:H,MATCH(E:E,'Summary by Class and Haircuts'!A:A,0))</f>
        <v>0</v>
      </c>
      <c r="Q79" s="16">
        <f t="shared" si="12"/>
        <v>0</v>
      </c>
    </row>
    <row r="80" spans="1:17" ht="23.25">
      <c r="A80" s="11" t="s">
        <v>642</v>
      </c>
      <c r="B80" s="54" t="s">
        <v>642</v>
      </c>
      <c r="C80" s="12" t="s">
        <v>643</v>
      </c>
      <c r="D80" s="15" t="s">
        <v>644</v>
      </c>
      <c r="E80" s="79" t="s">
        <v>1173</v>
      </c>
      <c r="F80" s="16">
        <f>IFERROR(IFERROR(INDEX('2021 FFS IP'!K:K,MATCH(A:A,'2021 FFS IP'!A:A,0)),INDEX('2021 FFS IMD'!K:K,MATCH(A:A,'2021 FFS IMD'!A:A,0))),0)</f>
        <v>0</v>
      </c>
      <c r="G80" s="16">
        <f>IFERROR(INDEX('2021 FFS OP'!K:K,MATCH(A:A,'2021 FFS OP'!A:A,0)),0)</f>
        <v>-244.87135312667124</v>
      </c>
      <c r="H80" s="16">
        <f t="shared" si="7"/>
        <v>-244.87135312667124</v>
      </c>
      <c r="I80" s="16">
        <v>0</v>
      </c>
      <c r="J80" s="16">
        <v>5962.2441267862268</v>
      </c>
      <c r="K80" s="16">
        <f t="shared" si="8"/>
        <v>5962.2441267862268</v>
      </c>
      <c r="L80" s="17" t="str">
        <f t="shared" si="9"/>
        <v>Yes</v>
      </c>
      <c r="M80" s="16">
        <f t="shared" si="10"/>
        <v>0</v>
      </c>
      <c r="N80" s="16">
        <f t="shared" si="11"/>
        <v>5962.2441267862268</v>
      </c>
      <c r="O80" s="16">
        <f>M80*INDEX('Summary by Class and Haircuts'!D:D,MATCH(E:E,'Summary by Class and Haircuts'!A:A,0))</f>
        <v>0</v>
      </c>
      <c r="P80" s="16">
        <f>N80*INDEX('Summary by Class and Haircuts'!H:H,MATCH(E:E,'Summary by Class and Haircuts'!A:A,0))</f>
        <v>3037.2050882858334</v>
      </c>
      <c r="Q80" s="16">
        <f t="shared" si="12"/>
        <v>3037.2050882858334</v>
      </c>
    </row>
    <row r="81" spans="1:17">
      <c r="A81" s="11" t="s">
        <v>530</v>
      </c>
      <c r="B81" s="54" t="s">
        <v>530</v>
      </c>
      <c r="C81" s="12" t="s">
        <v>531</v>
      </c>
      <c r="D81" s="15" t="s">
        <v>532</v>
      </c>
      <c r="E81" s="79" t="s">
        <v>1173</v>
      </c>
      <c r="F81" s="16">
        <f>IFERROR(IFERROR(INDEX('2021 FFS IP'!K:K,MATCH(A:A,'2021 FFS IP'!A:A,0)),INDEX('2021 FFS IMD'!K:K,MATCH(A:A,'2021 FFS IMD'!A:A,0))),0)</f>
        <v>0</v>
      </c>
      <c r="G81" s="16">
        <f>IFERROR(INDEX('2021 FFS OP'!K:K,MATCH(A:A,'2021 FFS OP'!A:A,0)),0)</f>
        <v>297.8025395818679</v>
      </c>
      <c r="H81" s="16">
        <f t="shared" si="7"/>
        <v>297.8025395818679</v>
      </c>
      <c r="I81" s="16">
        <v>0</v>
      </c>
      <c r="J81" s="16">
        <v>0</v>
      </c>
      <c r="K81" s="16">
        <f t="shared" si="8"/>
        <v>0</v>
      </c>
      <c r="L81" s="17" t="str">
        <f t="shared" si="9"/>
        <v>No</v>
      </c>
      <c r="M81" s="16">
        <f t="shared" si="10"/>
        <v>0</v>
      </c>
      <c r="N81" s="16">
        <f t="shared" si="11"/>
        <v>297.8025395818679</v>
      </c>
      <c r="O81" s="16">
        <f>M81*INDEX('Summary by Class and Haircuts'!D:D,MATCH(E:E,'Summary by Class and Haircuts'!A:A,0))</f>
        <v>0</v>
      </c>
      <c r="P81" s="16">
        <f>N81*INDEX('Summary by Class and Haircuts'!H:H,MATCH(E:E,'Summary by Class and Haircuts'!A:A,0))</f>
        <v>151.70250819803815</v>
      </c>
      <c r="Q81" s="16">
        <f t="shared" si="12"/>
        <v>151.70250819803815</v>
      </c>
    </row>
    <row r="82" spans="1:17">
      <c r="A82" s="11" t="s">
        <v>654</v>
      </c>
      <c r="B82" s="54" t="s">
        <v>654</v>
      </c>
      <c r="C82" s="12" t="s">
        <v>655</v>
      </c>
      <c r="D82" s="15" t="s">
        <v>656</v>
      </c>
      <c r="E82" s="79" t="s">
        <v>1173</v>
      </c>
      <c r="F82" s="16">
        <f>IFERROR(IFERROR(INDEX('2021 FFS IP'!K:K,MATCH(A:A,'2021 FFS IP'!A:A,0)),INDEX('2021 FFS IMD'!K:K,MATCH(A:A,'2021 FFS IMD'!A:A,0))),0)</f>
        <v>5608.9777769014527</v>
      </c>
      <c r="G82" s="16">
        <f>IFERROR(INDEX('2021 FFS OP'!K:K,MATCH(A:A,'2021 FFS OP'!A:A,0)),0)</f>
        <v>178.6492177730338</v>
      </c>
      <c r="H82" s="16">
        <f t="shared" si="7"/>
        <v>5787.6269946744869</v>
      </c>
      <c r="I82" s="16">
        <v>1797.933596906887</v>
      </c>
      <c r="J82" s="16">
        <v>1551.1927140726307</v>
      </c>
      <c r="K82" s="16">
        <f t="shared" si="8"/>
        <v>3349.1263109795177</v>
      </c>
      <c r="L82" s="17" t="str">
        <f t="shared" si="9"/>
        <v>Yes</v>
      </c>
      <c r="M82" s="16">
        <f t="shared" si="10"/>
        <v>5608.9777769014527</v>
      </c>
      <c r="N82" s="16">
        <f t="shared" si="11"/>
        <v>1551.1927140726307</v>
      </c>
      <c r="O82" s="16">
        <f>M82*INDEX('Summary by Class and Haircuts'!D:D,MATCH(E:E,'Summary by Class and Haircuts'!A:A,0))</f>
        <v>4748.5881510922591</v>
      </c>
      <c r="P82" s="16">
        <f>N82*INDEX('Summary by Class and Haircuts'!H:H,MATCH(E:E,'Summary by Class and Haircuts'!A:A,0))</f>
        <v>790.18743679534452</v>
      </c>
      <c r="Q82" s="16">
        <f t="shared" si="12"/>
        <v>5538.7755878876033</v>
      </c>
    </row>
    <row r="83" spans="1:17">
      <c r="A83" s="11" t="s">
        <v>464</v>
      </c>
      <c r="B83" s="54" t="s">
        <v>464</v>
      </c>
      <c r="C83" s="12" t="s">
        <v>465</v>
      </c>
      <c r="D83" s="15" t="s">
        <v>466</v>
      </c>
      <c r="E83" s="79" t="s">
        <v>1173</v>
      </c>
      <c r="F83" s="16">
        <f>IFERROR(IFERROR(INDEX('2021 FFS IP'!K:K,MATCH(A:A,'2021 FFS IP'!A:A,0)),INDEX('2021 FFS IMD'!K:K,MATCH(A:A,'2021 FFS IMD'!A:A,0))),0)</f>
        <v>0</v>
      </c>
      <c r="G83" s="16">
        <f>IFERROR(INDEX('2021 FFS OP'!K:K,MATCH(A:A,'2021 FFS OP'!A:A,0)),0)</f>
        <v>-2220.1594615248423</v>
      </c>
      <c r="H83" s="16">
        <f t="shared" si="7"/>
        <v>-2220.1594615248423</v>
      </c>
      <c r="I83" s="16">
        <v>0</v>
      </c>
      <c r="J83" s="16">
        <v>0</v>
      </c>
      <c r="K83" s="16">
        <f t="shared" si="8"/>
        <v>0</v>
      </c>
      <c r="L83" s="17" t="str">
        <f t="shared" si="9"/>
        <v>No</v>
      </c>
      <c r="M83" s="16">
        <f t="shared" si="10"/>
        <v>0</v>
      </c>
      <c r="N83" s="16">
        <f t="shared" si="11"/>
        <v>0</v>
      </c>
      <c r="O83" s="16">
        <f>M83*INDEX('Summary by Class and Haircuts'!D:D,MATCH(E:E,'Summary by Class and Haircuts'!A:A,0))</f>
        <v>0</v>
      </c>
      <c r="P83" s="16">
        <f>N83*INDEX('Summary by Class and Haircuts'!H:H,MATCH(E:E,'Summary by Class and Haircuts'!A:A,0))</f>
        <v>0</v>
      </c>
      <c r="Q83" s="16">
        <f t="shared" si="12"/>
        <v>0</v>
      </c>
    </row>
    <row r="84" spans="1:17">
      <c r="A84" s="11" t="s">
        <v>362</v>
      </c>
      <c r="B84" s="54" t="s">
        <v>362</v>
      </c>
      <c r="C84" s="12" t="s">
        <v>363</v>
      </c>
      <c r="D84" s="15" t="s">
        <v>364</v>
      </c>
      <c r="E84" s="79" t="s">
        <v>1173</v>
      </c>
      <c r="F84" s="16">
        <f>IFERROR(IFERROR(INDEX('2021 FFS IP'!K:K,MATCH(A:A,'2021 FFS IP'!A:A,0)),INDEX('2021 FFS IMD'!K:K,MATCH(A:A,'2021 FFS IMD'!A:A,0))),0)</f>
        <v>0</v>
      </c>
      <c r="G84" s="16">
        <f>IFERROR(INDEX('2021 FFS OP'!K:K,MATCH(A:A,'2021 FFS OP'!A:A,0)),0)</f>
        <v>-1144.6313662676985</v>
      </c>
      <c r="H84" s="16">
        <f t="shared" si="7"/>
        <v>-1144.6313662676985</v>
      </c>
      <c r="I84" s="16">
        <v>0</v>
      </c>
      <c r="J84" s="16">
        <v>334.64638141664318</v>
      </c>
      <c r="K84" s="16">
        <f t="shared" si="8"/>
        <v>334.64638141664318</v>
      </c>
      <c r="L84" s="17" t="str">
        <f t="shared" si="9"/>
        <v>Yes</v>
      </c>
      <c r="M84" s="16">
        <f t="shared" si="10"/>
        <v>0</v>
      </c>
      <c r="N84" s="16">
        <f t="shared" si="11"/>
        <v>334.64638141664318</v>
      </c>
      <c r="O84" s="16">
        <f>M84*INDEX('Summary by Class and Haircuts'!D:D,MATCH(E:E,'Summary by Class and Haircuts'!A:A,0))</f>
        <v>0</v>
      </c>
      <c r="P84" s="16">
        <f>N84*INDEX('Summary by Class and Haircuts'!H:H,MATCH(E:E,'Summary by Class and Haircuts'!A:A,0))</f>
        <v>170.47099561871269</v>
      </c>
      <c r="Q84" s="16">
        <f t="shared" si="12"/>
        <v>170.47099561871269</v>
      </c>
    </row>
    <row r="85" spans="1:17">
      <c r="A85" s="11" t="s">
        <v>758</v>
      </c>
      <c r="B85" s="54" t="s">
        <v>758</v>
      </c>
      <c r="C85" s="12" t="s">
        <v>759</v>
      </c>
      <c r="D85" s="15" t="s">
        <v>760</v>
      </c>
      <c r="E85" s="79" t="s">
        <v>1173</v>
      </c>
      <c r="F85" s="16">
        <f>IFERROR(IFERROR(INDEX('2021 FFS IP'!K:K,MATCH(A:A,'2021 FFS IP'!A:A,0)),INDEX('2021 FFS IMD'!K:K,MATCH(A:A,'2021 FFS IMD'!A:A,0))),0)</f>
        <v>0</v>
      </c>
      <c r="G85" s="16">
        <f>IFERROR(INDEX('2021 FFS OP'!K:K,MATCH(A:A,'2021 FFS OP'!A:A,0)),0)</f>
        <v>1227.8367828404339</v>
      </c>
      <c r="H85" s="16">
        <f t="shared" si="7"/>
        <v>1227.8367828404339</v>
      </c>
      <c r="I85" s="16">
        <v>0</v>
      </c>
      <c r="J85" s="16">
        <v>1028.5175558655287</v>
      </c>
      <c r="K85" s="16">
        <f t="shared" si="8"/>
        <v>1028.5175558655287</v>
      </c>
      <c r="L85" s="17" t="str">
        <f t="shared" si="9"/>
        <v>Yes</v>
      </c>
      <c r="M85" s="16">
        <f t="shared" si="10"/>
        <v>0</v>
      </c>
      <c r="N85" s="16">
        <f t="shared" si="11"/>
        <v>1227.8367828404339</v>
      </c>
      <c r="O85" s="16">
        <f>M85*INDEX('Summary by Class and Haircuts'!D:D,MATCH(E:E,'Summary by Class and Haircuts'!A:A,0))</f>
        <v>0</v>
      </c>
      <c r="P85" s="16">
        <f>N85*INDEX('Summary by Class and Haircuts'!H:H,MATCH(E:E,'Summary by Class and Haircuts'!A:A,0))</f>
        <v>625.4678683272208</v>
      </c>
      <c r="Q85" s="16">
        <f t="shared" si="12"/>
        <v>625.4678683272208</v>
      </c>
    </row>
    <row r="86" spans="1:17">
      <c r="A86" s="11" t="s">
        <v>585</v>
      </c>
      <c r="B86" s="54" t="s">
        <v>585</v>
      </c>
      <c r="C86" s="12" t="s">
        <v>586</v>
      </c>
      <c r="D86" s="15" t="s">
        <v>587</v>
      </c>
      <c r="E86" s="79" t="s">
        <v>1173</v>
      </c>
      <c r="F86" s="16">
        <f>IFERROR(IFERROR(INDEX('2021 FFS IP'!K:K,MATCH(A:A,'2021 FFS IP'!A:A,0)),INDEX('2021 FFS IMD'!K:K,MATCH(A:A,'2021 FFS IMD'!A:A,0))),0)</f>
        <v>7816.5735557611406</v>
      </c>
      <c r="G86" s="16">
        <f>IFERROR(INDEX('2021 FFS OP'!K:K,MATCH(A:A,'2021 FFS OP'!A:A,0)),0)</f>
        <v>825.12668984559514</v>
      </c>
      <c r="H86" s="16">
        <f t="shared" si="7"/>
        <v>8641.7002456067348</v>
      </c>
      <c r="I86" s="16">
        <v>-2272.3104339811443</v>
      </c>
      <c r="J86" s="16">
        <v>2670.204080790475</v>
      </c>
      <c r="K86" s="16">
        <f t="shared" si="8"/>
        <v>397.89364680933068</v>
      </c>
      <c r="L86" s="17" t="str">
        <f t="shared" si="9"/>
        <v>Yes</v>
      </c>
      <c r="M86" s="16">
        <f t="shared" si="10"/>
        <v>7816.5735557611406</v>
      </c>
      <c r="N86" s="16">
        <f t="shared" si="11"/>
        <v>2670.204080790475</v>
      </c>
      <c r="O86" s="16">
        <f>M86*INDEX('Summary by Class and Haircuts'!D:D,MATCH(E:E,'Summary by Class and Haircuts'!A:A,0))</f>
        <v>6617.549586643795</v>
      </c>
      <c r="P86" s="16">
        <f>N86*INDEX('Summary by Class and Haircuts'!H:H,MATCH(E:E,'Summary by Class and Haircuts'!A:A,0))</f>
        <v>1360.2189458333808</v>
      </c>
      <c r="Q86" s="16">
        <f t="shared" si="12"/>
        <v>7977.7685324771755</v>
      </c>
    </row>
    <row r="87" spans="1:17">
      <c r="A87" s="11" t="s">
        <v>7</v>
      </c>
      <c r="B87" s="54" t="s">
        <v>7</v>
      </c>
      <c r="C87" s="12" t="s">
        <v>8</v>
      </c>
      <c r="D87" s="15" t="s">
        <v>9</v>
      </c>
      <c r="E87" s="79" t="s">
        <v>1173</v>
      </c>
      <c r="F87" s="16">
        <f>IFERROR(IFERROR(INDEX('2021 FFS IP'!K:K,MATCH(A:A,'2021 FFS IP'!A:A,0)),INDEX('2021 FFS IMD'!K:K,MATCH(A:A,'2021 FFS IMD'!A:A,0))),0)</f>
        <v>0</v>
      </c>
      <c r="G87" s="16">
        <f>IFERROR(INDEX('2021 FFS OP'!K:K,MATCH(A:A,'2021 FFS OP'!A:A,0)),0)</f>
        <v>-471.85060978939828</v>
      </c>
      <c r="H87" s="16">
        <f t="shared" si="7"/>
        <v>-471.85060978939828</v>
      </c>
      <c r="I87" s="16">
        <v>0</v>
      </c>
      <c r="J87" s="16">
        <v>1617.377988030024</v>
      </c>
      <c r="K87" s="16">
        <f t="shared" si="8"/>
        <v>1617.377988030024</v>
      </c>
      <c r="L87" s="17" t="str">
        <f t="shared" si="9"/>
        <v>Yes</v>
      </c>
      <c r="M87" s="16">
        <f t="shared" si="10"/>
        <v>0</v>
      </c>
      <c r="N87" s="16">
        <f t="shared" si="11"/>
        <v>1617.377988030024</v>
      </c>
      <c r="O87" s="16">
        <f>M87*INDEX('Summary by Class and Haircuts'!D:D,MATCH(E:E,'Summary by Class and Haircuts'!A:A,0))</f>
        <v>0</v>
      </c>
      <c r="P87" s="16">
        <f>N87*INDEX('Summary by Class and Haircuts'!H:H,MATCH(E:E,'Summary by Class and Haircuts'!A:A,0))</f>
        <v>823.90263640112437</v>
      </c>
      <c r="Q87" s="16">
        <f t="shared" si="12"/>
        <v>823.90263640112437</v>
      </c>
    </row>
    <row r="88" spans="1:17">
      <c r="A88" s="11" t="s">
        <v>1798</v>
      </c>
      <c r="B88" s="54" t="s">
        <v>539</v>
      </c>
      <c r="C88" s="12" t="s">
        <v>540</v>
      </c>
      <c r="D88" s="15" t="s">
        <v>541</v>
      </c>
      <c r="E88" s="79" t="s">
        <v>1173</v>
      </c>
      <c r="F88" s="16">
        <f>IFERROR(IFERROR(INDEX('2021 FFS IP'!K:K,MATCH(A:A,'2021 FFS IP'!A:A,0)),INDEX('2021 FFS IMD'!K:K,MATCH(A:A,'2021 FFS IMD'!A:A,0))),0)</f>
        <v>0</v>
      </c>
      <c r="G88" s="16">
        <f>IFERROR(INDEX('2021 FFS OP'!K:K,MATCH(A:A,'2021 FFS OP'!A:A,0)),0)</f>
        <v>441.42508656256041</v>
      </c>
      <c r="H88" s="16">
        <f t="shared" si="7"/>
        <v>441.42508656256041</v>
      </c>
      <c r="I88" s="16">
        <v>0</v>
      </c>
      <c r="J88" s="16">
        <v>84.849365174361537</v>
      </c>
      <c r="K88" s="16">
        <f t="shared" si="8"/>
        <v>84.849365174361537</v>
      </c>
      <c r="L88" s="17" t="str">
        <f t="shared" si="9"/>
        <v>Yes</v>
      </c>
      <c r="M88" s="16">
        <f t="shared" si="10"/>
        <v>0</v>
      </c>
      <c r="N88" s="16">
        <f t="shared" si="11"/>
        <v>441.42508656256041</v>
      </c>
      <c r="O88" s="16">
        <f>M88*INDEX('Summary by Class and Haircuts'!D:D,MATCH(E:E,'Summary by Class and Haircuts'!A:A,0))</f>
        <v>0</v>
      </c>
      <c r="P88" s="16">
        <f>N88*INDEX('Summary by Class and Haircuts'!H:H,MATCH(E:E,'Summary by Class and Haircuts'!A:A,0))</f>
        <v>224.86474731578747</v>
      </c>
      <c r="Q88" s="16">
        <f t="shared" si="12"/>
        <v>224.86474731578747</v>
      </c>
    </row>
    <row r="89" spans="1:17" ht="23.25">
      <c r="A89" s="11" t="s">
        <v>901</v>
      </c>
      <c r="B89" s="54" t="s">
        <v>901</v>
      </c>
      <c r="C89" s="12" t="s">
        <v>902</v>
      </c>
      <c r="D89" s="15" t="s">
        <v>903</v>
      </c>
      <c r="E89" s="79" t="s">
        <v>1173</v>
      </c>
      <c r="F89" s="16">
        <f>IFERROR(IFERROR(INDEX('2021 FFS IP'!K:K,MATCH(A:A,'2021 FFS IP'!A:A,0)),INDEX('2021 FFS IMD'!K:K,MATCH(A:A,'2021 FFS IMD'!A:A,0))),0)</f>
        <v>0</v>
      </c>
      <c r="G89" s="16">
        <f>IFERROR(INDEX('2021 FFS OP'!K:K,MATCH(A:A,'2021 FFS OP'!A:A,0)),0)</f>
        <v>-349.80784109986189</v>
      </c>
      <c r="H89" s="16">
        <f t="shared" si="7"/>
        <v>-349.80784109986189</v>
      </c>
      <c r="I89" s="16">
        <v>0</v>
      </c>
      <c r="J89" s="16">
        <v>-96.281335363905555</v>
      </c>
      <c r="K89" s="16">
        <f t="shared" si="8"/>
        <v>-96.281335363905555</v>
      </c>
      <c r="L89" s="17" t="str">
        <f t="shared" si="9"/>
        <v>No</v>
      </c>
      <c r="M89" s="16">
        <f t="shared" si="10"/>
        <v>0</v>
      </c>
      <c r="N89" s="16">
        <f t="shared" si="11"/>
        <v>0</v>
      </c>
      <c r="O89" s="16">
        <f>M89*INDEX('Summary by Class and Haircuts'!D:D,MATCH(E:E,'Summary by Class and Haircuts'!A:A,0))</f>
        <v>0</v>
      </c>
      <c r="P89" s="16">
        <f>N89*INDEX('Summary by Class and Haircuts'!H:H,MATCH(E:E,'Summary by Class and Haircuts'!A:A,0))</f>
        <v>0</v>
      </c>
      <c r="Q89" s="16">
        <f t="shared" si="12"/>
        <v>0</v>
      </c>
    </row>
    <row r="90" spans="1:17">
      <c r="A90" s="11" t="s">
        <v>869</v>
      </c>
      <c r="B90" s="54" t="s">
        <v>869</v>
      </c>
      <c r="C90" s="12" t="s">
        <v>870</v>
      </c>
      <c r="D90" s="15" t="s">
        <v>871</v>
      </c>
      <c r="E90" s="79" t="s">
        <v>1173</v>
      </c>
      <c r="F90" s="16">
        <f>IFERROR(IFERROR(INDEX('2021 FFS IP'!K:K,MATCH(A:A,'2021 FFS IP'!A:A,0)),INDEX('2021 FFS IMD'!K:K,MATCH(A:A,'2021 FFS IMD'!A:A,0))),0)</f>
        <v>0</v>
      </c>
      <c r="G90" s="16">
        <f>IFERROR(INDEX('2021 FFS OP'!K:K,MATCH(A:A,'2021 FFS OP'!A:A,0)),0)</f>
        <v>-1.5685255317677047</v>
      </c>
      <c r="H90" s="16">
        <f t="shared" si="7"/>
        <v>-1.5685255317677047</v>
      </c>
      <c r="I90" s="16">
        <v>0</v>
      </c>
      <c r="J90" s="16">
        <v>0</v>
      </c>
      <c r="K90" s="16">
        <f t="shared" si="8"/>
        <v>0</v>
      </c>
      <c r="L90" s="17" t="str">
        <f t="shared" si="9"/>
        <v>No</v>
      </c>
      <c r="M90" s="16">
        <f t="shared" si="10"/>
        <v>0</v>
      </c>
      <c r="N90" s="16">
        <f t="shared" si="11"/>
        <v>0</v>
      </c>
      <c r="O90" s="16">
        <f>M90*INDEX('Summary by Class and Haircuts'!D:D,MATCH(E:E,'Summary by Class and Haircuts'!A:A,0))</f>
        <v>0</v>
      </c>
      <c r="P90" s="16">
        <f>N90*INDEX('Summary by Class and Haircuts'!H:H,MATCH(E:E,'Summary by Class and Haircuts'!A:A,0))</f>
        <v>0</v>
      </c>
      <c r="Q90" s="16">
        <f t="shared" si="12"/>
        <v>0</v>
      </c>
    </row>
    <row r="91" spans="1:17">
      <c r="A91" s="11" t="s">
        <v>588</v>
      </c>
      <c r="B91" s="54" t="s">
        <v>588</v>
      </c>
      <c r="C91" s="12" t="s">
        <v>589</v>
      </c>
      <c r="D91" s="15" t="s">
        <v>590</v>
      </c>
      <c r="E91" s="79" t="s">
        <v>1173</v>
      </c>
      <c r="F91" s="16">
        <f>IFERROR(IFERROR(INDEX('2021 FFS IP'!K:K,MATCH(A:A,'2021 FFS IP'!A:A,0)),INDEX('2021 FFS IMD'!K:K,MATCH(A:A,'2021 FFS IMD'!A:A,0))),0)</f>
        <v>0</v>
      </c>
      <c r="G91" s="16">
        <f>IFERROR(INDEX('2021 FFS OP'!K:K,MATCH(A:A,'2021 FFS OP'!A:A,0)),0)</f>
        <v>1070.2040417612329</v>
      </c>
      <c r="H91" s="16">
        <f t="shared" si="7"/>
        <v>1070.2040417612329</v>
      </c>
      <c r="I91" s="16">
        <v>0</v>
      </c>
      <c r="J91" s="16">
        <v>1707.2907558997026</v>
      </c>
      <c r="K91" s="16">
        <f t="shared" si="8"/>
        <v>1707.2907558997026</v>
      </c>
      <c r="L91" s="17" t="str">
        <f t="shared" si="9"/>
        <v>Yes</v>
      </c>
      <c r="M91" s="16">
        <f t="shared" si="10"/>
        <v>0</v>
      </c>
      <c r="N91" s="16">
        <f t="shared" si="11"/>
        <v>1707.2907558997026</v>
      </c>
      <c r="O91" s="16">
        <f>M91*INDEX('Summary by Class and Haircuts'!D:D,MATCH(E:E,'Summary by Class and Haircuts'!A:A,0))</f>
        <v>0</v>
      </c>
      <c r="P91" s="16">
        <f>N91*INDEX('Summary by Class and Haircuts'!H:H,MATCH(E:E,'Summary by Class and Haircuts'!A:A,0))</f>
        <v>869.70477235338853</v>
      </c>
      <c r="Q91" s="16">
        <f t="shared" si="12"/>
        <v>869.70477235338853</v>
      </c>
    </row>
    <row r="92" spans="1:17">
      <c r="A92" s="11" t="s">
        <v>554</v>
      </c>
      <c r="B92" s="54" t="s">
        <v>554</v>
      </c>
      <c r="C92" s="12" t="s">
        <v>555</v>
      </c>
      <c r="D92" s="15" t="s">
        <v>556</v>
      </c>
      <c r="E92" s="79" t="s">
        <v>1173</v>
      </c>
      <c r="F92" s="16">
        <f>IFERROR(IFERROR(INDEX('2021 FFS IP'!K:K,MATCH(A:A,'2021 FFS IP'!A:A,0)),INDEX('2021 FFS IMD'!K:K,MATCH(A:A,'2021 FFS IMD'!A:A,0))),0)</f>
        <v>0</v>
      </c>
      <c r="G92" s="16">
        <f>IFERROR(INDEX('2021 FFS OP'!K:K,MATCH(A:A,'2021 FFS OP'!A:A,0)),0)</f>
        <v>-547.70790730184854</v>
      </c>
      <c r="H92" s="16">
        <f t="shared" si="7"/>
        <v>-547.70790730184854</v>
      </c>
      <c r="I92" s="16">
        <v>0</v>
      </c>
      <c r="J92" s="16">
        <v>435.36259805828331</v>
      </c>
      <c r="K92" s="16">
        <f t="shared" si="8"/>
        <v>435.36259805828331</v>
      </c>
      <c r="L92" s="17" t="str">
        <f t="shared" si="9"/>
        <v>Yes</v>
      </c>
      <c r="M92" s="16">
        <f t="shared" si="10"/>
        <v>0</v>
      </c>
      <c r="N92" s="16">
        <f t="shared" si="11"/>
        <v>435.36259805828331</v>
      </c>
      <c r="O92" s="16">
        <f>M92*INDEX('Summary by Class and Haircuts'!D:D,MATCH(E:E,'Summary by Class and Haircuts'!A:A,0))</f>
        <v>0</v>
      </c>
      <c r="P92" s="16">
        <f>N92*INDEX('Summary by Class and Haircuts'!H:H,MATCH(E:E,'Summary by Class and Haircuts'!A:A,0))</f>
        <v>221.77647710388158</v>
      </c>
      <c r="Q92" s="16">
        <f t="shared" si="12"/>
        <v>221.77647710388158</v>
      </c>
    </row>
    <row r="93" spans="1:17">
      <c r="A93" s="11" t="s">
        <v>560</v>
      </c>
      <c r="B93" s="54" t="s">
        <v>560</v>
      </c>
      <c r="C93" s="12" t="s">
        <v>561</v>
      </c>
      <c r="D93" s="15" t="s">
        <v>562</v>
      </c>
      <c r="E93" s="79" t="s">
        <v>1173</v>
      </c>
      <c r="F93" s="16">
        <f>IFERROR(IFERROR(INDEX('2021 FFS IP'!K:K,MATCH(A:A,'2021 FFS IP'!A:A,0)),INDEX('2021 FFS IMD'!K:K,MATCH(A:A,'2021 FFS IMD'!A:A,0))),0)</f>
        <v>0</v>
      </c>
      <c r="G93" s="16">
        <f>IFERROR(INDEX('2021 FFS OP'!K:K,MATCH(A:A,'2021 FFS OP'!A:A,0)),0)</f>
        <v>568.49960827251471</v>
      </c>
      <c r="H93" s="16">
        <f t="shared" si="7"/>
        <v>568.49960827251471</v>
      </c>
      <c r="I93" s="16">
        <v>0</v>
      </c>
      <c r="J93" s="16">
        <v>-864.16634955846621</v>
      </c>
      <c r="K93" s="16">
        <f t="shared" si="8"/>
        <v>-864.16634955846621</v>
      </c>
      <c r="L93" s="17" t="str">
        <f t="shared" si="9"/>
        <v>No</v>
      </c>
      <c r="M93" s="16">
        <f t="shared" si="10"/>
        <v>0</v>
      </c>
      <c r="N93" s="16">
        <f t="shared" si="11"/>
        <v>568.49960827251471</v>
      </c>
      <c r="O93" s="16">
        <f>M93*INDEX('Summary by Class and Haircuts'!D:D,MATCH(E:E,'Summary by Class and Haircuts'!A:A,0))</f>
        <v>0</v>
      </c>
      <c r="P93" s="16">
        <f>N93*INDEX('Summary by Class and Haircuts'!H:H,MATCH(E:E,'Summary by Class and Haircuts'!A:A,0))</f>
        <v>289.59731708679374</v>
      </c>
      <c r="Q93" s="16">
        <f t="shared" si="12"/>
        <v>289.59731708679374</v>
      </c>
    </row>
    <row r="94" spans="1:17">
      <c r="A94" s="11" t="s">
        <v>666</v>
      </c>
      <c r="B94" s="54" t="s">
        <v>666</v>
      </c>
      <c r="C94" s="12" t="s">
        <v>667</v>
      </c>
      <c r="D94" s="15" t="s">
        <v>668</v>
      </c>
      <c r="E94" s="79" t="s">
        <v>1173</v>
      </c>
      <c r="F94" s="16">
        <f>IFERROR(IFERROR(INDEX('2021 FFS IP'!K:K,MATCH(A:A,'2021 FFS IP'!A:A,0)),INDEX('2021 FFS IMD'!K:K,MATCH(A:A,'2021 FFS IMD'!A:A,0))),0)</f>
        <v>0</v>
      </c>
      <c r="G94" s="16">
        <f>IFERROR(INDEX('2021 FFS OP'!K:K,MATCH(A:A,'2021 FFS OP'!A:A,0)),0)</f>
        <v>-830.90275189200111</v>
      </c>
      <c r="H94" s="16">
        <f t="shared" si="7"/>
        <v>-830.90275189200111</v>
      </c>
      <c r="I94" s="16">
        <v>0</v>
      </c>
      <c r="J94" s="16">
        <v>-1685.9347837503165</v>
      </c>
      <c r="K94" s="16">
        <f t="shared" si="8"/>
        <v>-1685.9347837503165</v>
      </c>
      <c r="L94" s="17" t="str">
        <f t="shared" si="9"/>
        <v>No</v>
      </c>
      <c r="M94" s="16">
        <f t="shared" si="10"/>
        <v>0</v>
      </c>
      <c r="N94" s="16">
        <f t="shared" si="11"/>
        <v>0</v>
      </c>
      <c r="O94" s="16">
        <f>M94*INDEX('Summary by Class and Haircuts'!D:D,MATCH(E:E,'Summary by Class and Haircuts'!A:A,0))</f>
        <v>0</v>
      </c>
      <c r="P94" s="16">
        <f>N94*INDEX('Summary by Class and Haircuts'!H:H,MATCH(E:E,'Summary by Class and Haircuts'!A:A,0))</f>
        <v>0</v>
      </c>
      <c r="Q94" s="16">
        <f t="shared" si="12"/>
        <v>0</v>
      </c>
    </row>
    <row r="95" spans="1:17">
      <c r="A95" s="11" t="s">
        <v>500</v>
      </c>
      <c r="B95" s="54" t="s">
        <v>500</v>
      </c>
      <c r="C95" s="12" t="s">
        <v>501</v>
      </c>
      <c r="D95" s="15" t="s">
        <v>502</v>
      </c>
      <c r="E95" s="79" t="s">
        <v>1173</v>
      </c>
      <c r="F95" s="16">
        <f>IFERROR(IFERROR(INDEX('2021 FFS IP'!K:K,MATCH(A:A,'2021 FFS IP'!A:A,0)),INDEX('2021 FFS IMD'!K:K,MATCH(A:A,'2021 FFS IMD'!A:A,0))),0)</f>
        <v>7742.9961254327636</v>
      </c>
      <c r="G95" s="16">
        <f>IFERROR(INDEX('2021 FFS OP'!K:K,MATCH(A:A,'2021 FFS OP'!A:A,0)),0)</f>
        <v>6753.4019582049677</v>
      </c>
      <c r="H95" s="16">
        <f t="shared" si="7"/>
        <v>14496.39808363773</v>
      </c>
      <c r="I95" s="16">
        <v>-5122.0360544027708</v>
      </c>
      <c r="J95" s="16">
        <v>1554.1416715592786</v>
      </c>
      <c r="K95" s="16">
        <f t="shared" si="8"/>
        <v>-3567.8943828434922</v>
      </c>
      <c r="L95" s="17" t="str">
        <f t="shared" si="9"/>
        <v>No</v>
      </c>
      <c r="M95" s="16">
        <f t="shared" si="10"/>
        <v>7742.9961254327636</v>
      </c>
      <c r="N95" s="16">
        <f t="shared" si="11"/>
        <v>6753.4019582049677</v>
      </c>
      <c r="O95" s="16">
        <f>M95*INDEX('Summary by Class and Haircuts'!D:D,MATCH(E:E,'Summary by Class and Haircuts'!A:A,0))</f>
        <v>6555.2585725335266</v>
      </c>
      <c r="P95" s="16">
        <f>N95*INDEX('Summary by Class and Haircuts'!H:H,MATCH(E:E,'Summary by Class and Haircuts'!A:A,0))</f>
        <v>3440.225920731586</v>
      </c>
      <c r="Q95" s="16">
        <f t="shared" si="12"/>
        <v>9995.4844932651122</v>
      </c>
    </row>
    <row r="96" spans="1:17">
      <c r="A96" s="11" t="s">
        <v>770</v>
      </c>
      <c r="B96" s="54" t="s">
        <v>770</v>
      </c>
      <c r="C96" s="12" t="s">
        <v>771</v>
      </c>
      <c r="D96" s="15" t="s">
        <v>772</v>
      </c>
      <c r="E96" s="79" t="s">
        <v>1173</v>
      </c>
      <c r="F96" s="16">
        <f>IFERROR(IFERROR(INDEX('2021 FFS IP'!K:K,MATCH(A:A,'2021 FFS IP'!A:A,0)),INDEX('2021 FFS IMD'!K:K,MATCH(A:A,'2021 FFS IMD'!A:A,0))),0)</f>
        <v>0</v>
      </c>
      <c r="G96" s="16">
        <f>IFERROR(INDEX('2021 FFS OP'!K:K,MATCH(A:A,'2021 FFS OP'!A:A,0)),0)</f>
        <v>1276.2667909783784</v>
      </c>
      <c r="H96" s="16">
        <f t="shared" si="7"/>
        <v>1276.2667909783784</v>
      </c>
      <c r="I96" s="16">
        <v>0</v>
      </c>
      <c r="J96" s="16">
        <v>407.69937565875557</v>
      </c>
      <c r="K96" s="16">
        <f t="shared" si="8"/>
        <v>407.69937565875557</v>
      </c>
      <c r="L96" s="17" t="str">
        <f t="shared" si="9"/>
        <v>Yes</v>
      </c>
      <c r="M96" s="16">
        <f t="shared" si="10"/>
        <v>0</v>
      </c>
      <c r="N96" s="16">
        <f t="shared" si="11"/>
        <v>1276.2667909783784</v>
      </c>
      <c r="O96" s="16">
        <f>M96*INDEX('Summary by Class and Haircuts'!D:D,MATCH(E:E,'Summary by Class and Haircuts'!A:A,0))</f>
        <v>0</v>
      </c>
      <c r="P96" s="16">
        <f>N96*INDEX('Summary by Class and Haircuts'!H:H,MATCH(E:E,'Summary by Class and Haircuts'!A:A,0))</f>
        <v>650.13842257062356</v>
      </c>
      <c r="Q96" s="16">
        <f t="shared" si="12"/>
        <v>650.13842257062356</v>
      </c>
    </row>
    <row r="97" spans="1:17" ht="23.25">
      <c r="A97" s="11" t="s">
        <v>353</v>
      </c>
      <c r="B97" s="54" t="s">
        <v>353</v>
      </c>
      <c r="C97" s="12" t="s">
        <v>354</v>
      </c>
      <c r="D97" s="15" t="s">
        <v>355</v>
      </c>
      <c r="E97" s="79" t="s">
        <v>1173</v>
      </c>
      <c r="F97" s="16">
        <f>IFERROR(IFERROR(INDEX('2021 FFS IP'!K:K,MATCH(A:A,'2021 FFS IP'!A:A,0)),INDEX('2021 FFS IMD'!K:K,MATCH(A:A,'2021 FFS IMD'!A:A,0))),0)</f>
        <v>0</v>
      </c>
      <c r="G97" s="16">
        <f>IFERROR(INDEX('2021 FFS OP'!K:K,MATCH(A:A,'2021 FFS OP'!A:A,0)),0)</f>
        <v>17.842410363598219</v>
      </c>
      <c r="H97" s="16">
        <f t="shared" si="7"/>
        <v>17.842410363598219</v>
      </c>
      <c r="I97" s="16">
        <v>0</v>
      </c>
      <c r="J97" s="16">
        <v>501.78060462512553</v>
      </c>
      <c r="K97" s="16">
        <f t="shared" si="8"/>
        <v>501.78060462512553</v>
      </c>
      <c r="L97" s="17" t="str">
        <f t="shared" si="9"/>
        <v>Yes</v>
      </c>
      <c r="M97" s="16">
        <f t="shared" si="10"/>
        <v>0</v>
      </c>
      <c r="N97" s="16">
        <f t="shared" si="11"/>
        <v>501.78060462512553</v>
      </c>
      <c r="O97" s="16">
        <f>M97*INDEX('Summary by Class and Haircuts'!D:D,MATCH(E:E,'Summary by Class and Haircuts'!A:A,0))</f>
        <v>0</v>
      </c>
      <c r="P97" s="16">
        <f>N97*INDEX('Summary by Class and Haircuts'!H:H,MATCH(E:E,'Summary by Class and Haircuts'!A:A,0))</f>
        <v>255.61023218149344</v>
      </c>
      <c r="Q97" s="16">
        <f t="shared" si="12"/>
        <v>255.61023218149344</v>
      </c>
    </row>
    <row r="98" spans="1:17">
      <c r="A98" s="11" t="s">
        <v>1754</v>
      </c>
      <c r="B98" s="54" t="s">
        <v>1754</v>
      </c>
      <c r="C98" s="12" t="s">
        <v>1752</v>
      </c>
      <c r="D98" s="18" t="s">
        <v>1785</v>
      </c>
      <c r="E98" s="79" t="s">
        <v>1173</v>
      </c>
      <c r="F98" s="16">
        <f>IFERROR(IFERROR(INDEX('2021 FFS IP'!K:K,MATCH(A:A,'2021 FFS IP'!A:A,0)),INDEX('2021 FFS IMD'!K:K,MATCH(A:A,'2021 FFS IMD'!A:A,0))),0)</f>
        <v>0</v>
      </c>
      <c r="G98" s="16">
        <f>IFERROR(INDEX('2021 FFS OP'!K:K,MATCH(A:A,'2021 FFS OP'!A:A,0)),0)</f>
        <v>1707.0471120441084</v>
      </c>
      <c r="H98" s="16">
        <f t="shared" si="7"/>
        <v>1707.0471120441084</v>
      </c>
      <c r="I98" s="16">
        <v>0</v>
      </c>
      <c r="J98" s="16">
        <v>719.26299146804513</v>
      </c>
      <c r="K98" s="16">
        <f t="shared" si="8"/>
        <v>719.26299146804513</v>
      </c>
      <c r="L98" s="17" t="str">
        <f t="shared" si="9"/>
        <v>Yes</v>
      </c>
      <c r="M98" s="16">
        <f t="shared" si="10"/>
        <v>0</v>
      </c>
      <c r="N98" s="16">
        <f t="shared" si="11"/>
        <v>1707.0471120441084</v>
      </c>
      <c r="O98" s="16">
        <f>M98*INDEX('Summary by Class and Haircuts'!D:D,MATCH(E:E,'Summary by Class and Haircuts'!A:A,0))</f>
        <v>0</v>
      </c>
      <c r="P98" s="16">
        <f>N98*INDEX('Summary by Class and Haircuts'!H:H,MATCH(E:E,'Summary by Class and Haircuts'!A:A,0))</f>
        <v>869.58065862335593</v>
      </c>
      <c r="Q98" s="16">
        <f t="shared" si="12"/>
        <v>869.58065862335593</v>
      </c>
    </row>
    <row r="99" spans="1:17">
      <c r="A99" s="11" t="s">
        <v>742</v>
      </c>
      <c r="B99" s="54" t="s">
        <v>742</v>
      </c>
      <c r="C99" s="12" t="s">
        <v>743</v>
      </c>
      <c r="D99" s="15" t="s">
        <v>744</v>
      </c>
      <c r="E99" s="79" t="s">
        <v>1173</v>
      </c>
      <c r="F99" s="16">
        <f>IFERROR(IFERROR(INDEX('2021 FFS IP'!K:K,MATCH(A:A,'2021 FFS IP'!A:A,0)),INDEX('2021 FFS IMD'!K:K,MATCH(A:A,'2021 FFS IMD'!A:A,0))),0)</f>
        <v>0</v>
      </c>
      <c r="G99" s="16">
        <f>IFERROR(INDEX('2021 FFS OP'!K:K,MATCH(A:A,'2021 FFS OP'!A:A,0)),0)</f>
        <v>-57.003560505267956</v>
      </c>
      <c r="H99" s="16">
        <f t="shared" si="7"/>
        <v>-57.003560505267956</v>
      </c>
      <c r="I99" s="16">
        <v>0</v>
      </c>
      <c r="J99" s="16">
        <v>-140.28797599375469</v>
      </c>
      <c r="K99" s="16">
        <f t="shared" si="8"/>
        <v>-140.28797599375469</v>
      </c>
      <c r="L99" s="17" t="str">
        <f t="shared" si="9"/>
        <v>No</v>
      </c>
      <c r="M99" s="16">
        <f t="shared" si="10"/>
        <v>0</v>
      </c>
      <c r="N99" s="16">
        <f t="shared" si="11"/>
        <v>0</v>
      </c>
      <c r="O99" s="16">
        <f>M99*INDEX('Summary by Class and Haircuts'!D:D,MATCH(E:E,'Summary by Class and Haircuts'!A:A,0))</f>
        <v>0</v>
      </c>
      <c r="P99" s="16">
        <f>N99*INDEX('Summary by Class and Haircuts'!H:H,MATCH(E:E,'Summary by Class and Haircuts'!A:A,0))</f>
        <v>0</v>
      </c>
      <c r="Q99" s="16">
        <f t="shared" si="12"/>
        <v>0</v>
      </c>
    </row>
    <row r="100" spans="1:17">
      <c r="A100" s="11" t="s">
        <v>764</v>
      </c>
      <c r="B100" s="54" t="s">
        <v>764</v>
      </c>
      <c r="C100" s="12" t="s">
        <v>765</v>
      </c>
      <c r="D100" s="15" t="s">
        <v>766</v>
      </c>
      <c r="E100" s="79" t="s">
        <v>1173</v>
      </c>
      <c r="F100" s="16">
        <f>IFERROR(IFERROR(INDEX('2021 FFS IP'!K:K,MATCH(A:A,'2021 FFS IP'!A:A,0)),INDEX('2021 FFS IMD'!K:K,MATCH(A:A,'2021 FFS IMD'!A:A,0))),0)</f>
        <v>0</v>
      </c>
      <c r="G100" s="16">
        <f>IFERROR(INDEX('2021 FFS OP'!K:K,MATCH(A:A,'2021 FFS OP'!A:A,0)),0)</f>
        <v>-90.605786445253898</v>
      </c>
      <c r="H100" s="16">
        <f t="shared" si="7"/>
        <v>-90.605786445253898</v>
      </c>
      <c r="I100" s="16">
        <v>0</v>
      </c>
      <c r="J100" s="16">
        <v>0</v>
      </c>
      <c r="K100" s="16">
        <f t="shared" si="8"/>
        <v>0</v>
      </c>
      <c r="L100" s="17" t="str">
        <f t="shared" si="9"/>
        <v>No</v>
      </c>
      <c r="M100" s="16">
        <f t="shared" si="10"/>
        <v>0</v>
      </c>
      <c r="N100" s="16">
        <f t="shared" si="11"/>
        <v>0</v>
      </c>
      <c r="O100" s="16">
        <f>M100*INDEX('Summary by Class and Haircuts'!D:D,MATCH(E:E,'Summary by Class and Haircuts'!A:A,0))</f>
        <v>0</v>
      </c>
      <c r="P100" s="16">
        <f>N100*INDEX('Summary by Class and Haircuts'!H:H,MATCH(E:E,'Summary by Class and Haircuts'!A:A,0))</f>
        <v>0</v>
      </c>
      <c r="Q100" s="16">
        <f t="shared" si="12"/>
        <v>0</v>
      </c>
    </row>
    <row r="101" spans="1:17">
      <c r="A101" s="11" t="s">
        <v>821</v>
      </c>
      <c r="B101" s="54" t="s">
        <v>821</v>
      </c>
      <c r="C101" s="12" t="s">
        <v>822</v>
      </c>
      <c r="D101" s="15" t="s">
        <v>823</v>
      </c>
      <c r="E101" s="79" t="s">
        <v>1173</v>
      </c>
      <c r="F101" s="16">
        <f>IFERROR(IFERROR(INDEX('2021 FFS IP'!K:K,MATCH(A:A,'2021 FFS IP'!A:A,0)),INDEX('2021 FFS IMD'!K:K,MATCH(A:A,'2021 FFS IMD'!A:A,0))),0)</f>
        <v>0</v>
      </c>
      <c r="G101" s="16">
        <f>IFERROR(INDEX('2021 FFS OP'!K:K,MATCH(A:A,'2021 FFS OP'!A:A,0)),0)</f>
        <v>35.408233016007216</v>
      </c>
      <c r="H101" s="16">
        <f t="shared" si="7"/>
        <v>35.408233016007216</v>
      </c>
      <c r="I101" s="16">
        <v>0</v>
      </c>
      <c r="J101" s="16">
        <v>-2132.4646084482056</v>
      </c>
      <c r="K101" s="16">
        <f t="shared" si="8"/>
        <v>-2132.4646084482056</v>
      </c>
      <c r="L101" s="17" t="str">
        <f t="shared" si="9"/>
        <v>No</v>
      </c>
      <c r="M101" s="16">
        <f t="shared" si="10"/>
        <v>0</v>
      </c>
      <c r="N101" s="16">
        <f t="shared" si="11"/>
        <v>35.408233016007216</v>
      </c>
      <c r="O101" s="16">
        <f>M101*INDEX('Summary by Class and Haircuts'!D:D,MATCH(E:E,'Summary by Class and Haircuts'!A:A,0))</f>
        <v>0</v>
      </c>
      <c r="P101" s="16">
        <f>N101*INDEX('Summary by Class and Haircuts'!H:H,MATCH(E:E,'Summary by Class and Haircuts'!A:A,0))</f>
        <v>18.037179155459196</v>
      </c>
      <c r="Q101" s="16">
        <f t="shared" si="12"/>
        <v>18.037179155459196</v>
      </c>
    </row>
    <row r="102" spans="1:17">
      <c r="A102" s="11" t="s">
        <v>467</v>
      </c>
      <c r="B102" s="54" t="s">
        <v>467</v>
      </c>
      <c r="C102" s="12" t="s">
        <v>468</v>
      </c>
      <c r="D102" s="15" t="s">
        <v>469</v>
      </c>
      <c r="E102" s="79" t="s">
        <v>1173</v>
      </c>
      <c r="F102" s="16">
        <f>IFERROR(IFERROR(INDEX('2021 FFS IP'!K:K,MATCH(A:A,'2021 FFS IP'!A:A,0)),INDEX('2021 FFS IMD'!K:K,MATCH(A:A,'2021 FFS IMD'!A:A,0))),0)</f>
        <v>0</v>
      </c>
      <c r="G102" s="16">
        <f>IFERROR(INDEX('2021 FFS OP'!K:K,MATCH(A:A,'2021 FFS OP'!A:A,0)),0)</f>
        <v>2818.1156013567434</v>
      </c>
      <c r="H102" s="16">
        <f t="shared" si="7"/>
        <v>2818.1156013567434</v>
      </c>
      <c r="I102" s="16">
        <v>0</v>
      </c>
      <c r="J102" s="16">
        <v>0</v>
      </c>
      <c r="K102" s="16">
        <f t="shared" si="8"/>
        <v>0</v>
      </c>
      <c r="L102" s="17" t="str">
        <f t="shared" si="9"/>
        <v>No</v>
      </c>
      <c r="M102" s="16">
        <f t="shared" si="10"/>
        <v>0</v>
      </c>
      <c r="N102" s="16">
        <f t="shared" si="11"/>
        <v>2818.1156013567434</v>
      </c>
      <c r="O102" s="16">
        <f>M102*INDEX('Summary by Class and Haircuts'!D:D,MATCH(E:E,'Summary by Class and Haircuts'!A:A,0))</f>
        <v>0</v>
      </c>
      <c r="P102" s="16">
        <f>N102*INDEX('Summary by Class and Haircuts'!H:H,MATCH(E:E,'Summary by Class and Haircuts'!A:A,0))</f>
        <v>1435.5660153808521</v>
      </c>
      <c r="Q102" s="16">
        <f t="shared" si="12"/>
        <v>1435.5660153808521</v>
      </c>
    </row>
    <row r="103" spans="1:17">
      <c r="A103" s="11" t="s">
        <v>966</v>
      </c>
      <c r="B103" s="54" t="s">
        <v>966</v>
      </c>
      <c r="C103" s="12" t="s">
        <v>967</v>
      </c>
      <c r="D103" s="15" t="s">
        <v>968</v>
      </c>
      <c r="E103" s="79" t="s">
        <v>1173</v>
      </c>
      <c r="F103" s="16">
        <f>IFERROR(IFERROR(INDEX('2021 FFS IP'!K:K,MATCH(A:A,'2021 FFS IP'!A:A,0)),INDEX('2021 FFS IMD'!K:K,MATCH(A:A,'2021 FFS IMD'!A:A,0))),0)</f>
        <v>0</v>
      </c>
      <c r="G103" s="16">
        <f>IFERROR(INDEX('2021 FFS OP'!K:K,MATCH(A:A,'2021 FFS OP'!A:A,0)),0)</f>
        <v>-12.80485351278503</v>
      </c>
      <c r="H103" s="16">
        <f t="shared" si="7"/>
        <v>-12.80485351278503</v>
      </c>
      <c r="I103" s="16">
        <v>0</v>
      </c>
      <c r="J103" s="16">
        <v>-2030.5993703757206</v>
      </c>
      <c r="K103" s="16">
        <f t="shared" si="8"/>
        <v>-2030.5993703757206</v>
      </c>
      <c r="L103" s="17" t="str">
        <f t="shared" si="9"/>
        <v>No</v>
      </c>
      <c r="M103" s="16">
        <f t="shared" si="10"/>
        <v>0</v>
      </c>
      <c r="N103" s="16">
        <f t="shared" si="11"/>
        <v>0</v>
      </c>
      <c r="O103" s="16">
        <f>M103*INDEX('Summary by Class and Haircuts'!D:D,MATCH(E:E,'Summary by Class and Haircuts'!A:A,0))</f>
        <v>0</v>
      </c>
      <c r="P103" s="16">
        <f>N103*INDEX('Summary by Class and Haircuts'!H:H,MATCH(E:E,'Summary by Class and Haircuts'!A:A,0))</f>
        <v>0</v>
      </c>
      <c r="Q103" s="16">
        <f t="shared" si="12"/>
        <v>0</v>
      </c>
    </row>
    <row r="104" spans="1:17">
      <c r="A104" s="11" t="s">
        <v>676</v>
      </c>
      <c r="B104" s="54" t="s">
        <v>676</v>
      </c>
      <c r="C104" s="12" t="s">
        <v>677</v>
      </c>
      <c r="D104" s="15" t="s">
        <v>678</v>
      </c>
      <c r="E104" s="79" t="s">
        <v>1177</v>
      </c>
      <c r="F104" s="16">
        <f>IFERROR(IFERROR(INDEX('2021 FFS IP'!K:K,MATCH(A:A,'2021 FFS IP'!A:A,0)),INDEX('2021 FFS IMD'!K:K,MATCH(A:A,'2021 FFS IMD'!A:A,0))),0)</f>
        <v>43024830.89594347</v>
      </c>
      <c r="G104" s="16">
        <f>IFERROR(INDEX('2021 FFS OP'!K:K,MATCH(A:A,'2021 FFS OP'!A:A,0)),0)</f>
        <v>1602855.0121326456</v>
      </c>
      <c r="H104" s="16">
        <f t="shared" si="7"/>
        <v>44627685.908076115</v>
      </c>
      <c r="I104" s="16">
        <v>97549713.130889148</v>
      </c>
      <c r="J104" s="16">
        <v>2678887.8317428832</v>
      </c>
      <c r="K104" s="16">
        <f t="shared" si="8"/>
        <v>100228600.96263203</v>
      </c>
      <c r="L104" s="17" t="str">
        <f t="shared" si="9"/>
        <v>Yes</v>
      </c>
      <c r="M104" s="16">
        <f t="shared" si="10"/>
        <v>97549713.130889148</v>
      </c>
      <c r="N104" s="16">
        <f t="shared" si="11"/>
        <v>2678887.8317428832</v>
      </c>
      <c r="O104" s="16">
        <f>M104*INDEX('Summary by Class and Haircuts'!D:D,MATCH(E:E,'Summary by Class and Haircuts'!A:A,0))</f>
        <v>43022220.355661772</v>
      </c>
      <c r="P104" s="16">
        <f>N104*INDEX('Summary by Class and Haircuts'!H:H,MATCH(E:E,'Summary by Class and Haircuts'!A:A,0))</f>
        <v>1351138.0667261234</v>
      </c>
      <c r="Q104" s="16">
        <f t="shared" si="12"/>
        <v>44373358.422387898</v>
      </c>
    </row>
    <row r="105" spans="1:17">
      <c r="A105" s="11" t="s">
        <v>706</v>
      </c>
      <c r="B105" s="54" t="s">
        <v>706</v>
      </c>
      <c r="C105" s="12" t="s">
        <v>707</v>
      </c>
      <c r="D105" s="15" t="s">
        <v>708</v>
      </c>
      <c r="E105" s="79" t="s">
        <v>1177</v>
      </c>
      <c r="F105" s="16">
        <f>IFERROR(IFERROR(INDEX('2021 FFS IP'!K:K,MATCH(A:A,'2021 FFS IP'!A:A,0)),INDEX('2021 FFS IMD'!K:K,MATCH(A:A,'2021 FFS IMD'!A:A,0))),0)</f>
        <v>16401922.474056207</v>
      </c>
      <c r="G105" s="16">
        <f>IFERROR(INDEX('2021 FFS OP'!K:K,MATCH(A:A,'2021 FFS OP'!A:A,0)),0)</f>
        <v>1686018.4196886383</v>
      </c>
      <c r="H105" s="16">
        <f t="shared" si="7"/>
        <v>18087940.893744845</v>
      </c>
      <c r="I105" s="16">
        <v>53586204.446795389</v>
      </c>
      <c r="J105" s="16">
        <v>2162507.8920491161</v>
      </c>
      <c r="K105" s="16">
        <f t="shared" si="8"/>
        <v>55748712.338844508</v>
      </c>
      <c r="L105" s="17" t="str">
        <f t="shared" si="9"/>
        <v>Yes</v>
      </c>
      <c r="M105" s="16">
        <f t="shared" si="10"/>
        <v>53586204.446795389</v>
      </c>
      <c r="N105" s="16">
        <f t="shared" si="11"/>
        <v>2162507.8920491161</v>
      </c>
      <c r="O105" s="16">
        <f>M105*INDEX('Summary by Class and Haircuts'!D:D,MATCH(E:E,'Summary by Class and Haircuts'!A:A,0))</f>
        <v>23633052.540505823</v>
      </c>
      <c r="P105" s="16">
        <f>N105*INDEX('Summary by Class and Haircuts'!H:H,MATCH(E:E,'Summary by Class and Haircuts'!A:A,0))</f>
        <v>1090693.9431809934</v>
      </c>
      <c r="Q105" s="16">
        <f t="shared" si="12"/>
        <v>24723746.483686816</v>
      </c>
    </row>
    <row r="106" spans="1:17">
      <c r="A106" s="11" t="s">
        <v>300</v>
      </c>
      <c r="B106" s="54" t="s">
        <v>300</v>
      </c>
      <c r="C106" s="12" t="s">
        <v>301</v>
      </c>
      <c r="D106" s="15" t="s">
        <v>302</v>
      </c>
      <c r="E106" s="79" t="s">
        <v>1177</v>
      </c>
      <c r="F106" s="16">
        <f>IFERROR(IFERROR(INDEX('2021 FFS IP'!K:K,MATCH(A:A,'2021 FFS IP'!A:A,0)),INDEX('2021 FFS IMD'!K:K,MATCH(A:A,'2021 FFS IMD'!A:A,0))),0)</f>
        <v>51729608.514447674</v>
      </c>
      <c r="G106" s="16">
        <f>IFERROR(INDEX('2021 FFS OP'!K:K,MATCH(A:A,'2021 FFS OP'!A:A,0)),0)</f>
        <v>2724609.4700467261</v>
      </c>
      <c r="H106" s="16">
        <f t="shared" si="7"/>
        <v>54454217.984494403</v>
      </c>
      <c r="I106" s="16">
        <v>111944871.18238226</v>
      </c>
      <c r="J106" s="16">
        <v>8319084.9564175699</v>
      </c>
      <c r="K106" s="16">
        <f t="shared" si="8"/>
        <v>120263956.13879983</v>
      </c>
      <c r="L106" s="17" t="str">
        <f t="shared" si="9"/>
        <v>Yes</v>
      </c>
      <c r="M106" s="16">
        <f t="shared" si="10"/>
        <v>111944871.18238226</v>
      </c>
      <c r="N106" s="16">
        <f t="shared" si="11"/>
        <v>8319084.9564175699</v>
      </c>
      <c r="O106" s="16">
        <f>M106*INDEX('Summary by Class and Haircuts'!D:D,MATCH(E:E,'Summary by Class and Haircuts'!A:A,0))</f>
        <v>49370897.782472268</v>
      </c>
      <c r="P106" s="16">
        <f>N106*INDEX('Summary by Class and Haircuts'!H:H,MATCH(E:E,'Summary by Class and Haircuts'!A:A,0))</f>
        <v>4195857.7853674162</v>
      </c>
      <c r="Q106" s="16">
        <f t="shared" si="12"/>
        <v>53566755.567839682</v>
      </c>
    </row>
    <row r="107" spans="1:17">
      <c r="A107" s="11" t="s">
        <v>10</v>
      </c>
      <c r="B107" s="54" t="s">
        <v>10</v>
      </c>
      <c r="C107" s="12" t="s">
        <v>11</v>
      </c>
      <c r="D107" s="15" t="s">
        <v>12</v>
      </c>
      <c r="E107" s="79" t="s">
        <v>1177</v>
      </c>
      <c r="F107" s="16">
        <f>IFERROR(IFERROR(INDEX('2021 FFS IP'!K:K,MATCH(A:A,'2021 FFS IP'!A:A,0)),INDEX('2021 FFS IMD'!K:K,MATCH(A:A,'2021 FFS IMD'!A:A,0))),0)</f>
        <v>20617087.250582028</v>
      </c>
      <c r="G107" s="16">
        <f>IFERROR(INDEX('2021 FFS OP'!K:K,MATCH(A:A,'2021 FFS OP'!A:A,0)),0)</f>
        <v>2872533.6301144329</v>
      </c>
      <c r="H107" s="16">
        <f t="shared" si="7"/>
        <v>23489620.880696461</v>
      </c>
      <c r="I107" s="16">
        <v>50917001.99713172</v>
      </c>
      <c r="J107" s="16">
        <v>4824749.8414169829</v>
      </c>
      <c r="K107" s="16">
        <f t="shared" si="8"/>
        <v>55741751.838548705</v>
      </c>
      <c r="L107" s="17" t="str">
        <f t="shared" si="9"/>
        <v>Yes</v>
      </c>
      <c r="M107" s="16">
        <f t="shared" si="10"/>
        <v>50917001.99713172</v>
      </c>
      <c r="N107" s="16">
        <f t="shared" si="11"/>
        <v>4824749.8414169829</v>
      </c>
      <c r="O107" s="16">
        <f>M107*INDEX('Summary by Class and Haircuts'!D:D,MATCH(E:E,'Summary by Class and Haircuts'!A:A,0))</f>
        <v>22455857.731032416</v>
      </c>
      <c r="P107" s="16">
        <f>N107*INDEX('Summary by Class and Haircuts'!H:H,MATCH(E:E,'Summary by Class and Haircuts'!A:A,0))</f>
        <v>2433436.4044380751</v>
      </c>
      <c r="Q107" s="16">
        <f t="shared" si="12"/>
        <v>24889294.135470491</v>
      </c>
    </row>
    <row r="108" spans="1:17" ht="23.25">
      <c r="A108" s="11" t="s">
        <v>842</v>
      </c>
      <c r="B108" s="54" t="s">
        <v>842</v>
      </c>
      <c r="C108" s="12" t="s">
        <v>843</v>
      </c>
      <c r="D108" s="15" t="s">
        <v>844</v>
      </c>
      <c r="E108" s="79" t="s">
        <v>1177</v>
      </c>
      <c r="F108" s="16">
        <f>IFERROR(IFERROR(INDEX('2021 FFS IP'!K:K,MATCH(A:A,'2021 FFS IP'!A:A,0)),INDEX('2021 FFS IMD'!K:K,MATCH(A:A,'2021 FFS IMD'!A:A,0))),0)</f>
        <v>4918183.7851068117</v>
      </c>
      <c r="G108" s="16">
        <f>IFERROR(INDEX('2021 FFS OP'!K:K,MATCH(A:A,'2021 FFS OP'!A:A,0)),0)</f>
        <v>2188694.8712466485</v>
      </c>
      <c r="H108" s="16">
        <f t="shared" si="7"/>
        <v>7106878.6563534606</v>
      </c>
      <c r="I108" s="16">
        <v>12308838.364452695</v>
      </c>
      <c r="J108" s="16">
        <v>2028382.1139723551</v>
      </c>
      <c r="K108" s="16">
        <f t="shared" si="8"/>
        <v>14337220.47842505</v>
      </c>
      <c r="L108" s="17" t="str">
        <f t="shared" si="9"/>
        <v>Yes</v>
      </c>
      <c r="M108" s="16">
        <f t="shared" si="10"/>
        <v>12308838.364452695</v>
      </c>
      <c r="N108" s="16">
        <f t="shared" si="11"/>
        <v>2188694.8712466485</v>
      </c>
      <c r="O108" s="16">
        <f>M108*INDEX('Summary by Class and Haircuts'!D:D,MATCH(E:E,'Summary by Class and Haircuts'!A:A,0))</f>
        <v>5428550.627587894</v>
      </c>
      <c r="P108" s="16">
        <f>N108*INDEX('Summary by Class and Haircuts'!H:H,MATCH(E:E,'Summary by Class and Haircuts'!A:A,0))</f>
        <v>1103901.7468176733</v>
      </c>
      <c r="Q108" s="16">
        <f t="shared" si="12"/>
        <v>6532452.3744055675</v>
      </c>
    </row>
    <row r="109" spans="1:17" ht="23.25">
      <c r="A109" s="11" t="s">
        <v>1100</v>
      </c>
      <c r="B109" s="54" t="s">
        <v>1100</v>
      </c>
      <c r="C109" s="12" t="s">
        <v>1101</v>
      </c>
      <c r="D109" s="15" t="s">
        <v>1102</v>
      </c>
      <c r="E109" s="79" t="s">
        <v>1177</v>
      </c>
      <c r="F109" s="16">
        <f>IFERROR(IFERROR(INDEX('2021 FFS IP'!K:K,MATCH(A:A,'2021 FFS IP'!A:A,0)),INDEX('2021 FFS IMD'!K:K,MATCH(A:A,'2021 FFS IMD'!A:A,0))),0)</f>
        <v>24056767.798918609</v>
      </c>
      <c r="G109" s="16">
        <f>IFERROR(INDEX('2021 FFS OP'!K:K,MATCH(A:A,'2021 FFS OP'!A:A,0)),0)</f>
        <v>2795479.5348186982</v>
      </c>
      <c r="H109" s="16">
        <f t="shared" si="7"/>
        <v>26852247.333737306</v>
      </c>
      <c r="I109" s="16">
        <v>27392687.494389113</v>
      </c>
      <c r="J109" s="16">
        <v>2235625.6263301545</v>
      </c>
      <c r="K109" s="16">
        <f t="shared" si="8"/>
        <v>29628313.120719269</v>
      </c>
      <c r="L109" s="17" t="str">
        <f t="shared" si="9"/>
        <v>Yes</v>
      </c>
      <c r="M109" s="16">
        <f t="shared" si="10"/>
        <v>27392687.494389113</v>
      </c>
      <c r="N109" s="16">
        <f t="shared" si="11"/>
        <v>2795479.5348186982</v>
      </c>
      <c r="O109" s="16">
        <f>M109*INDEX('Summary by Class and Haircuts'!D:D,MATCH(E:E,'Summary by Class and Haircuts'!A:A,0))</f>
        <v>12080960.565574626</v>
      </c>
      <c r="P109" s="16">
        <f>N109*INDEX('Summary by Class and Haircuts'!H:H,MATCH(E:E,'Summary by Class and Haircuts'!A:A,0))</f>
        <v>1409942.876103929</v>
      </c>
      <c r="Q109" s="16">
        <f t="shared" si="12"/>
        <v>13490903.441678554</v>
      </c>
    </row>
    <row r="110" spans="1:17">
      <c r="A110" s="11" t="s">
        <v>1076</v>
      </c>
      <c r="B110" s="54" t="s">
        <v>1076</v>
      </c>
      <c r="C110" s="12" t="s">
        <v>1077</v>
      </c>
      <c r="D110" s="15" t="s">
        <v>1078</v>
      </c>
      <c r="E110" s="79" t="s">
        <v>1177</v>
      </c>
      <c r="F110" s="16">
        <f>IFERROR(IFERROR(INDEX('2021 FFS IP'!K:K,MATCH(A:A,'2021 FFS IP'!A:A,0)),INDEX('2021 FFS IMD'!K:K,MATCH(A:A,'2021 FFS IMD'!A:A,0))),0)</f>
        <v>7558882.296902217</v>
      </c>
      <c r="G110" s="16">
        <f>IFERROR(INDEX('2021 FFS OP'!K:K,MATCH(A:A,'2021 FFS OP'!A:A,0)),0)</f>
        <v>1079833.1574262283</v>
      </c>
      <c r="H110" s="16">
        <f t="shared" si="7"/>
        <v>8638715.4543284457</v>
      </c>
      <c r="I110" s="16">
        <v>23716286.432226043</v>
      </c>
      <c r="J110" s="16">
        <v>1304330.3489120533</v>
      </c>
      <c r="K110" s="16">
        <f t="shared" si="8"/>
        <v>25020616.781138096</v>
      </c>
      <c r="L110" s="17" t="str">
        <f t="shared" si="9"/>
        <v>Yes</v>
      </c>
      <c r="M110" s="16">
        <f t="shared" si="10"/>
        <v>23716286.432226043</v>
      </c>
      <c r="N110" s="16">
        <f t="shared" si="11"/>
        <v>1304330.3489120533</v>
      </c>
      <c r="O110" s="16">
        <f>M110*INDEX('Summary by Class and Haircuts'!D:D,MATCH(E:E,'Summary by Class and Haircuts'!A:A,0))</f>
        <v>10459562.290420856</v>
      </c>
      <c r="P110" s="16">
        <f>N110*INDEX('Summary by Class and Haircuts'!H:H,MATCH(E:E,'Summary by Class and Haircuts'!A:A,0))</f>
        <v>657858.96860588982</v>
      </c>
      <c r="Q110" s="16">
        <f t="shared" si="12"/>
        <v>11117421.259026745</v>
      </c>
    </row>
    <row r="111" spans="1:17">
      <c r="A111" s="11" t="s">
        <v>43</v>
      </c>
      <c r="B111" s="54" t="s">
        <v>43</v>
      </c>
      <c r="C111" s="12" t="s">
        <v>44</v>
      </c>
      <c r="D111" s="15" t="s">
        <v>45</v>
      </c>
      <c r="E111" s="79" t="s">
        <v>1177</v>
      </c>
      <c r="F111" s="16">
        <f>IFERROR(IFERROR(INDEX('2021 FFS IP'!K:K,MATCH(A:A,'2021 FFS IP'!A:A,0)),INDEX('2021 FFS IMD'!K:K,MATCH(A:A,'2021 FFS IMD'!A:A,0))),0)</f>
        <v>57793098.285921216</v>
      </c>
      <c r="G111" s="16">
        <f>IFERROR(INDEX('2021 FFS OP'!K:K,MATCH(A:A,'2021 FFS OP'!A:A,0)),0)</f>
        <v>4592252.5389588438</v>
      </c>
      <c r="H111" s="16">
        <f t="shared" si="7"/>
        <v>62385350.824880064</v>
      </c>
      <c r="I111" s="16">
        <v>99871244.879343748</v>
      </c>
      <c r="J111" s="16">
        <v>12277137.422672618</v>
      </c>
      <c r="K111" s="16">
        <f t="shared" si="8"/>
        <v>112148382.30201636</v>
      </c>
      <c r="L111" s="17" t="str">
        <f t="shared" si="9"/>
        <v>Yes</v>
      </c>
      <c r="M111" s="16">
        <f t="shared" si="10"/>
        <v>99871244.879343748</v>
      </c>
      <c r="N111" s="16">
        <f t="shared" si="11"/>
        <v>12277137.422672618</v>
      </c>
      <c r="O111" s="16">
        <f>M111*INDEX('Summary by Class and Haircuts'!D:D,MATCH(E:E,'Summary by Class and Haircuts'!A:A,0))</f>
        <v>44046082.417774312</v>
      </c>
      <c r="P111" s="16">
        <f>N111*INDEX('Summary by Class and Haircuts'!H:H,MATCH(E:E,'Summary by Class and Haircuts'!A:A,0))</f>
        <v>6192162.1075894795</v>
      </c>
      <c r="Q111" s="16">
        <f t="shared" si="12"/>
        <v>50238244.525363788</v>
      </c>
    </row>
    <row r="112" spans="1:17" ht="23.25">
      <c r="A112" s="11" t="s">
        <v>1156</v>
      </c>
      <c r="B112" s="54" t="s">
        <v>1156</v>
      </c>
      <c r="C112" s="12" t="s">
        <v>82</v>
      </c>
      <c r="D112" s="15" t="s">
        <v>83</v>
      </c>
      <c r="E112" s="79" t="s">
        <v>1177</v>
      </c>
      <c r="F112" s="16">
        <f>IFERROR(IFERROR(INDEX('2021 FFS IP'!K:K,MATCH(A:A,'2021 FFS IP'!A:A,0)),INDEX('2021 FFS IMD'!K:K,MATCH(A:A,'2021 FFS IMD'!A:A,0))),0)</f>
        <v>10005010.272006545</v>
      </c>
      <c r="G112" s="16">
        <f>IFERROR(INDEX('2021 FFS OP'!K:K,MATCH(A:A,'2021 FFS OP'!A:A,0)),0)</f>
        <v>333045.29577308788</v>
      </c>
      <c r="H112" s="16">
        <f t="shared" si="7"/>
        <v>10338055.567779632</v>
      </c>
      <c r="I112" s="16">
        <v>47825930.948469207</v>
      </c>
      <c r="J112" s="16">
        <v>484321.83833131101</v>
      </c>
      <c r="K112" s="16">
        <f t="shared" si="8"/>
        <v>48310252.786800519</v>
      </c>
      <c r="L112" s="17" t="str">
        <f t="shared" si="9"/>
        <v>Yes</v>
      </c>
      <c r="M112" s="16">
        <f t="shared" si="10"/>
        <v>47825930.948469207</v>
      </c>
      <c r="N112" s="16">
        <f t="shared" si="11"/>
        <v>484321.83833131101</v>
      </c>
      <c r="O112" s="16">
        <f>M112*INDEX('Summary by Class and Haircuts'!D:D,MATCH(E:E,'Summary by Class and Haircuts'!A:A,0))</f>
        <v>21092606.773931902</v>
      </c>
      <c r="P112" s="16">
        <f>N112*INDEX('Summary by Class and Haircuts'!H:H,MATCH(E:E,'Summary by Class and Haircuts'!A:A,0))</f>
        <v>244275.12961245063</v>
      </c>
      <c r="Q112" s="16">
        <f t="shared" si="12"/>
        <v>21336881.903544351</v>
      </c>
    </row>
    <row r="113" spans="1:17">
      <c r="A113" s="11" t="s">
        <v>933</v>
      </c>
      <c r="B113" s="54" t="s">
        <v>933</v>
      </c>
      <c r="C113" s="12" t="s">
        <v>934</v>
      </c>
      <c r="D113" s="15" t="s">
        <v>935</v>
      </c>
      <c r="E113" s="79" t="s">
        <v>1177</v>
      </c>
      <c r="F113" s="16">
        <f>IFERROR(IFERROR(INDEX('2021 FFS IP'!K:K,MATCH(A:A,'2021 FFS IP'!A:A,0)),INDEX('2021 FFS IMD'!K:K,MATCH(A:A,'2021 FFS IMD'!A:A,0))),0)</f>
        <v>5452220.8743850831</v>
      </c>
      <c r="G113" s="16">
        <f>IFERROR(INDEX('2021 FFS OP'!K:K,MATCH(A:A,'2021 FFS OP'!A:A,0)),0)</f>
        <v>491208.17896597902</v>
      </c>
      <c r="H113" s="16">
        <f t="shared" si="7"/>
        <v>5943429.0533510623</v>
      </c>
      <c r="I113" s="16">
        <v>27941556.389601395</v>
      </c>
      <c r="J113" s="16">
        <v>1267161.7629277373</v>
      </c>
      <c r="K113" s="16">
        <f t="shared" si="8"/>
        <v>29208718.152529132</v>
      </c>
      <c r="L113" s="17" t="str">
        <f t="shared" si="9"/>
        <v>Yes</v>
      </c>
      <c r="M113" s="16">
        <f t="shared" si="10"/>
        <v>27941556.389601395</v>
      </c>
      <c r="N113" s="16">
        <f t="shared" si="11"/>
        <v>1267161.7629277373</v>
      </c>
      <c r="O113" s="16">
        <f>M113*INDEX('Summary by Class and Haircuts'!D:D,MATCH(E:E,'Summary by Class and Haircuts'!A:A,0))</f>
        <v>12323027.485079631</v>
      </c>
      <c r="P113" s="16">
        <f>N113*INDEX('Summary by Class and Haircuts'!H:H,MATCH(E:E,'Summary by Class and Haircuts'!A:A,0))</f>
        <v>639112.42356032168</v>
      </c>
      <c r="Q113" s="16">
        <f t="shared" si="12"/>
        <v>12962139.908639953</v>
      </c>
    </row>
    <row r="114" spans="1:17">
      <c r="A114" s="11" t="s">
        <v>1157</v>
      </c>
      <c r="B114" s="54" t="s">
        <v>1157</v>
      </c>
      <c r="C114" s="12" t="s">
        <v>1282</v>
      </c>
      <c r="D114" s="15" t="s">
        <v>321</v>
      </c>
      <c r="E114" s="79" t="s">
        <v>1177</v>
      </c>
      <c r="F114" s="16">
        <f>IFERROR(IFERROR(INDEX('2021 FFS IP'!K:K,MATCH(A:A,'2021 FFS IP'!A:A,0)),INDEX('2021 FFS IMD'!K:K,MATCH(A:A,'2021 FFS IMD'!A:A,0))),0)</f>
        <v>13381917.121313056</v>
      </c>
      <c r="G114" s="16">
        <f>IFERROR(INDEX('2021 FFS OP'!K:K,MATCH(A:A,'2021 FFS OP'!A:A,0)),0)</f>
        <v>1001170.1679591942</v>
      </c>
      <c r="H114" s="16">
        <f t="shared" si="7"/>
        <v>14383087.289272251</v>
      </c>
      <c r="I114" s="16">
        <v>44386027.014405653</v>
      </c>
      <c r="J114" s="16">
        <v>5022307.8404356791</v>
      </c>
      <c r="K114" s="16">
        <f t="shared" si="8"/>
        <v>49408334.854841329</v>
      </c>
      <c r="L114" s="17" t="str">
        <f t="shared" si="9"/>
        <v>Yes</v>
      </c>
      <c r="M114" s="16">
        <f t="shared" si="10"/>
        <v>44386027.014405653</v>
      </c>
      <c r="N114" s="16">
        <f t="shared" si="11"/>
        <v>5022307.8404356791</v>
      </c>
      <c r="O114" s="16">
        <f>M114*INDEX('Summary by Class and Haircuts'!D:D,MATCH(E:E,'Summary by Class and Haircuts'!A:A,0))</f>
        <v>19575510.51292067</v>
      </c>
      <c r="P114" s="16">
        <f>N114*INDEX('Summary by Class and Haircuts'!H:H,MATCH(E:E,'Summary by Class and Haircuts'!A:A,0))</f>
        <v>2533077.8040134874</v>
      </c>
      <c r="Q114" s="16">
        <f t="shared" si="12"/>
        <v>22108588.316934157</v>
      </c>
    </row>
    <row r="115" spans="1:17">
      <c r="A115" s="11" t="s">
        <v>67</v>
      </c>
      <c r="B115" s="54" t="s">
        <v>67</v>
      </c>
      <c r="C115" s="12" t="s">
        <v>68</v>
      </c>
      <c r="D115" s="15" t="s">
        <v>69</v>
      </c>
      <c r="E115" s="79" t="s">
        <v>1177</v>
      </c>
      <c r="F115" s="16">
        <f>IFERROR(IFERROR(INDEX('2021 FFS IP'!K:K,MATCH(A:A,'2021 FFS IP'!A:A,0)),INDEX('2021 FFS IMD'!K:K,MATCH(A:A,'2021 FFS IMD'!A:A,0))),0)</f>
        <v>9443160.4213866442</v>
      </c>
      <c r="G115" s="16">
        <f>IFERROR(INDEX('2021 FFS OP'!K:K,MATCH(A:A,'2021 FFS OP'!A:A,0)),0)</f>
        <v>1673117.9180606343</v>
      </c>
      <c r="H115" s="16">
        <f t="shared" si="7"/>
        <v>11116278.339447279</v>
      </c>
      <c r="I115" s="16">
        <v>61075272.005131193</v>
      </c>
      <c r="J115" s="16">
        <v>6549436.3521785941</v>
      </c>
      <c r="K115" s="16">
        <f t="shared" si="8"/>
        <v>67624708.357309788</v>
      </c>
      <c r="L115" s="17" t="str">
        <f t="shared" si="9"/>
        <v>Yes</v>
      </c>
      <c r="M115" s="16">
        <f t="shared" si="10"/>
        <v>61075272.005131193</v>
      </c>
      <c r="N115" s="16">
        <f t="shared" si="11"/>
        <v>6549436.3521785941</v>
      </c>
      <c r="O115" s="16">
        <f>M115*INDEX('Summary by Class and Haircuts'!D:D,MATCH(E:E,'Summary by Class and Haircuts'!A:A,0))</f>
        <v>26935946.054101788</v>
      </c>
      <c r="P115" s="16">
        <f>N115*INDEX('Summary by Class and Haircuts'!H:H,MATCH(E:E,'Summary by Class and Haircuts'!A:A,0))</f>
        <v>3303308.4350049472</v>
      </c>
      <c r="Q115" s="16">
        <f t="shared" si="12"/>
        <v>30239254.489106733</v>
      </c>
    </row>
    <row r="116" spans="1:17">
      <c r="A116" s="11" t="s">
        <v>434</v>
      </c>
      <c r="B116" s="54" t="s">
        <v>434</v>
      </c>
      <c r="C116" s="12" t="s">
        <v>435</v>
      </c>
      <c r="D116" s="15" t="s">
        <v>436</v>
      </c>
      <c r="E116" s="79" t="s">
        <v>1177</v>
      </c>
      <c r="F116" s="16">
        <f>IFERROR(IFERROR(INDEX('2021 FFS IP'!K:K,MATCH(A:A,'2021 FFS IP'!A:A,0)),INDEX('2021 FFS IMD'!K:K,MATCH(A:A,'2021 FFS IMD'!A:A,0))),0)</f>
        <v>228190447.92998788</v>
      </c>
      <c r="G116" s="16">
        <f>IFERROR(INDEX('2021 FFS OP'!K:K,MATCH(A:A,'2021 FFS OP'!A:A,0)),0)</f>
        <v>420922.38666593935</v>
      </c>
      <c r="H116" s="16">
        <f t="shared" si="7"/>
        <v>228611370.31665382</v>
      </c>
      <c r="I116" s="16">
        <v>58073403.278051108</v>
      </c>
      <c r="J116" s="16">
        <v>353643.70847889117</v>
      </c>
      <c r="K116" s="16">
        <f t="shared" si="8"/>
        <v>58427046.986529998</v>
      </c>
      <c r="L116" s="17" t="str">
        <f t="shared" si="9"/>
        <v>Yes</v>
      </c>
      <c r="M116" s="16">
        <f t="shared" si="10"/>
        <v>228190447.92998788</v>
      </c>
      <c r="N116" s="16">
        <f t="shared" si="11"/>
        <v>420922.38666593935</v>
      </c>
      <c r="O116" s="16">
        <f>M116*INDEX('Summary by Class and Haircuts'!D:D,MATCH(E:E,'Summary by Class and Haircuts'!A:A,0))</f>
        <v>100638530.02549183</v>
      </c>
      <c r="P116" s="16">
        <f>N116*INDEX('Summary by Class and Haircuts'!H:H,MATCH(E:E,'Summary by Class and Haircuts'!A:A,0))</f>
        <v>212298.64611074491</v>
      </c>
      <c r="Q116" s="16">
        <f t="shared" si="12"/>
        <v>100850828.67160258</v>
      </c>
    </row>
    <row r="117" spans="1:17">
      <c r="A117" s="11" t="s">
        <v>422</v>
      </c>
      <c r="B117" s="54" t="s">
        <v>422</v>
      </c>
      <c r="C117" s="12" t="s">
        <v>423</v>
      </c>
      <c r="D117" s="15" t="s">
        <v>424</v>
      </c>
      <c r="E117" s="79" t="s">
        <v>1177</v>
      </c>
      <c r="F117" s="16">
        <f>IFERROR(IFERROR(INDEX('2021 FFS IP'!K:K,MATCH(A:A,'2021 FFS IP'!A:A,0)),INDEX('2021 FFS IMD'!K:K,MATCH(A:A,'2021 FFS IMD'!A:A,0))),0)</f>
        <v>4599248.9609304545</v>
      </c>
      <c r="G117" s="16">
        <f>IFERROR(INDEX('2021 FFS OP'!K:K,MATCH(A:A,'2021 FFS OP'!A:A,0)),0)</f>
        <v>352251.34554434556</v>
      </c>
      <c r="H117" s="16">
        <f t="shared" si="7"/>
        <v>4951500.3064748002</v>
      </c>
      <c r="I117" s="16">
        <v>15436513.664271448</v>
      </c>
      <c r="J117" s="16">
        <v>440489.57838411233</v>
      </c>
      <c r="K117" s="16">
        <f t="shared" si="8"/>
        <v>15877003.24265556</v>
      </c>
      <c r="L117" s="17" t="str">
        <f t="shared" si="9"/>
        <v>Yes</v>
      </c>
      <c r="M117" s="16">
        <f t="shared" si="10"/>
        <v>15436513.664271448</v>
      </c>
      <c r="N117" s="16">
        <f t="shared" si="11"/>
        <v>440489.57838411233</v>
      </c>
      <c r="O117" s="16">
        <f>M117*INDEX('Summary by Class and Haircuts'!D:D,MATCH(E:E,'Summary by Class and Haircuts'!A:A,0))</f>
        <v>6807945.1089352155</v>
      </c>
      <c r="P117" s="16">
        <f>N117*INDEX('Summary by Class and Haircuts'!H:H,MATCH(E:E,'Summary by Class and Haircuts'!A:A,0))</f>
        <v>222167.6586450066</v>
      </c>
      <c r="Q117" s="16">
        <f t="shared" si="12"/>
        <v>7030112.7675802223</v>
      </c>
    </row>
    <row r="118" spans="1:17" ht="23.25">
      <c r="A118" s="11" t="s">
        <v>1159</v>
      </c>
      <c r="B118" s="54" t="s">
        <v>1159</v>
      </c>
      <c r="C118" s="12" t="s">
        <v>1607</v>
      </c>
      <c r="D118" s="15" t="s">
        <v>572</v>
      </c>
      <c r="E118" s="79" t="s">
        <v>1177</v>
      </c>
      <c r="F118" s="16">
        <f>IFERROR(IFERROR(INDEX('2021 FFS IP'!K:K,MATCH(A:A,'2021 FFS IP'!A:A,0)),INDEX('2021 FFS IMD'!K:K,MATCH(A:A,'2021 FFS IMD'!A:A,0))),0)</f>
        <v>6916492.7573230928</v>
      </c>
      <c r="G118" s="16">
        <f>IFERROR(INDEX('2021 FFS OP'!K:K,MATCH(A:A,'2021 FFS OP'!A:A,0)),0)</f>
        <v>1486316.350302818</v>
      </c>
      <c r="H118" s="16">
        <f t="shared" si="7"/>
        <v>8402809.107625911</v>
      </c>
      <c r="I118" s="16">
        <v>15418862.646574125</v>
      </c>
      <c r="J118" s="16">
        <v>1843551.2909328572</v>
      </c>
      <c r="K118" s="16">
        <f t="shared" si="8"/>
        <v>17262413.937506981</v>
      </c>
      <c r="L118" s="17" t="str">
        <f t="shared" si="9"/>
        <v>Yes</v>
      </c>
      <c r="M118" s="16">
        <f t="shared" si="10"/>
        <v>15418862.646574125</v>
      </c>
      <c r="N118" s="16">
        <f t="shared" si="11"/>
        <v>1843551.2909328572</v>
      </c>
      <c r="O118" s="16">
        <f>M118*INDEX('Summary by Class and Haircuts'!D:D,MATCH(E:E,'Summary by Class and Haircuts'!A:A,0))</f>
        <v>6800160.5040552709</v>
      </c>
      <c r="P118" s="16">
        <f>N118*INDEX('Summary by Class and Haircuts'!H:H,MATCH(E:E,'Summary by Class and Haircuts'!A:A,0))</f>
        <v>929823.30115736742</v>
      </c>
      <c r="Q118" s="16">
        <f t="shared" si="12"/>
        <v>7729983.8052126383</v>
      </c>
    </row>
    <row r="119" spans="1:17">
      <c r="A119" s="11" t="s">
        <v>368</v>
      </c>
      <c r="B119" s="54" t="s">
        <v>368</v>
      </c>
      <c r="C119" s="12" t="s">
        <v>369</v>
      </c>
      <c r="D119" s="15" t="s">
        <v>370</v>
      </c>
      <c r="E119" s="79" t="s">
        <v>1177</v>
      </c>
      <c r="F119" s="16">
        <f>IFERROR(IFERROR(INDEX('2021 FFS IP'!K:K,MATCH(A:A,'2021 FFS IP'!A:A,0)),INDEX('2021 FFS IMD'!K:K,MATCH(A:A,'2021 FFS IMD'!A:A,0))),0)</f>
        <v>3866799.8159411442</v>
      </c>
      <c r="G119" s="16">
        <f>IFERROR(INDEX('2021 FFS OP'!K:K,MATCH(A:A,'2021 FFS OP'!A:A,0)),0)</f>
        <v>422382.12009440491</v>
      </c>
      <c r="H119" s="16">
        <f t="shared" si="7"/>
        <v>4289181.9360355493</v>
      </c>
      <c r="I119" s="16">
        <v>8241141.3637709077</v>
      </c>
      <c r="J119" s="16">
        <v>614669.73867700307</v>
      </c>
      <c r="K119" s="16">
        <f t="shared" si="8"/>
        <v>8855811.1024479102</v>
      </c>
      <c r="L119" s="17" t="str">
        <f t="shared" si="9"/>
        <v>Yes</v>
      </c>
      <c r="M119" s="16">
        <f t="shared" si="10"/>
        <v>8241141.3637709077</v>
      </c>
      <c r="N119" s="16">
        <f t="shared" si="11"/>
        <v>614669.73867700307</v>
      </c>
      <c r="O119" s="16">
        <f>M119*INDEX('Summary by Class and Haircuts'!D:D,MATCH(E:E,'Summary by Class and Haircuts'!A:A,0))</f>
        <v>3634579.6246328675</v>
      </c>
      <c r="P119" s="16">
        <f>N119*INDEX('Summary by Class and Haircuts'!H:H,MATCH(E:E,'Summary by Class and Haircuts'!A:A,0))</f>
        <v>310018.08756239415</v>
      </c>
      <c r="Q119" s="16">
        <f t="shared" si="12"/>
        <v>3944597.7121952618</v>
      </c>
    </row>
    <row r="120" spans="1:17">
      <c r="A120" s="11" t="s">
        <v>548</v>
      </c>
      <c r="B120" s="54" t="s">
        <v>548</v>
      </c>
      <c r="C120" s="12" t="s">
        <v>549</v>
      </c>
      <c r="D120" s="15" t="s">
        <v>550</v>
      </c>
      <c r="E120" s="79" t="s">
        <v>1177</v>
      </c>
      <c r="F120" s="16">
        <f>IFERROR(IFERROR(INDEX('2021 FFS IP'!K:K,MATCH(A:A,'2021 FFS IP'!A:A,0)),INDEX('2021 FFS IMD'!K:K,MATCH(A:A,'2021 FFS IMD'!A:A,0))),0)</f>
        <v>3047323.0679134605</v>
      </c>
      <c r="G120" s="16">
        <f>IFERROR(INDEX('2021 FFS OP'!K:K,MATCH(A:A,'2021 FFS OP'!A:A,0)),0)</f>
        <v>592396.53245520755</v>
      </c>
      <c r="H120" s="16">
        <f t="shared" si="7"/>
        <v>3639719.6003686683</v>
      </c>
      <c r="I120" s="16">
        <v>15631686.106837602</v>
      </c>
      <c r="J120" s="16">
        <v>1145649.7704459685</v>
      </c>
      <c r="K120" s="16">
        <f t="shared" si="8"/>
        <v>16777335.877283569</v>
      </c>
      <c r="L120" s="17" t="str">
        <f t="shared" si="9"/>
        <v>Yes</v>
      </c>
      <c r="M120" s="16">
        <f t="shared" si="10"/>
        <v>15631686.106837602</v>
      </c>
      <c r="N120" s="16">
        <f t="shared" si="11"/>
        <v>1145649.7704459685</v>
      </c>
      <c r="O120" s="16">
        <f>M120*INDEX('Summary by Class and Haircuts'!D:D,MATCH(E:E,'Summary by Class and Haircuts'!A:A,0))</f>
        <v>6894021.7519302322</v>
      </c>
      <c r="P120" s="16">
        <f>N120*INDEX('Summary by Class and Haircuts'!H:H,MATCH(E:E,'Summary by Class and Haircuts'!A:A,0))</f>
        <v>577825.99093688431</v>
      </c>
      <c r="Q120" s="16">
        <f t="shared" si="12"/>
        <v>7471847.7428671168</v>
      </c>
    </row>
    <row r="121" spans="1:17">
      <c r="A121" s="11" t="s">
        <v>888</v>
      </c>
      <c r="B121" s="54" t="s">
        <v>888</v>
      </c>
      <c r="C121" s="12" t="s">
        <v>889</v>
      </c>
      <c r="D121" s="15" t="s">
        <v>890</v>
      </c>
      <c r="E121" s="79" t="s">
        <v>1177</v>
      </c>
      <c r="F121" s="16">
        <f>IFERROR(IFERROR(INDEX('2021 FFS IP'!K:K,MATCH(A:A,'2021 FFS IP'!A:A,0)),INDEX('2021 FFS IMD'!K:K,MATCH(A:A,'2021 FFS IMD'!A:A,0))),0)</f>
        <v>5455999.8389372844</v>
      </c>
      <c r="G121" s="16">
        <f>IFERROR(INDEX('2021 FFS OP'!K:K,MATCH(A:A,'2021 FFS OP'!A:A,0)),0)</f>
        <v>519708.88666459778</v>
      </c>
      <c r="H121" s="16">
        <f t="shared" si="7"/>
        <v>5975708.7256018817</v>
      </c>
      <c r="I121" s="16">
        <v>23421173.699061282</v>
      </c>
      <c r="J121" s="16">
        <v>719013.31070949405</v>
      </c>
      <c r="K121" s="16">
        <f t="shared" si="8"/>
        <v>24140187.009770777</v>
      </c>
      <c r="L121" s="17" t="str">
        <f t="shared" si="9"/>
        <v>Yes</v>
      </c>
      <c r="M121" s="16">
        <f t="shared" si="10"/>
        <v>23421173.699061282</v>
      </c>
      <c r="N121" s="16">
        <f t="shared" si="11"/>
        <v>719013.31070949405</v>
      </c>
      <c r="O121" s="16">
        <f>M121*INDEX('Summary by Class and Haircuts'!D:D,MATCH(E:E,'Summary by Class and Haircuts'!A:A,0))</f>
        <v>10329409.113866249</v>
      </c>
      <c r="P121" s="16">
        <f>N121*INDEX('Summary by Class and Haircuts'!H:H,MATCH(E:E,'Summary by Class and Haircuts'!A:A,0))</f>
        <v>362645.36464385176</v>
      </c>
      <c r="Q121" s="16">
        <f t="shared" si="12"/>
        <v>10692054.4785101</v>
      </c>
    </row>
    <row r="122" spans="1:17">
      <c r="A122" s="11" t="s">
        <v>873</v>
      </c>
      <c r="B122" s="54" t="s">
        <v>873</v>
      </c>
      <c r="C122" s="12" t="s">
        <v>874</v>
      </c>
      <c r="D122" s="15" t="s">
        <v>875</v>
      </c>
      <c r="E122" s="79" t="s">
        <v>1177</v>
      </c>
      <c r="F122" s="16">
        <f>IFERROR(IFERROR(INDEX('2021 FFS IP'!K:K,MATCH(A:A,'2021 FFS IP'!A:A,0)),INDEX('2021 FFS IMD'!K:K,MATCH(A:A,'2021 FFS IMD'!A:A,0))),0)</f>
        <v>5548176.6488997797</v>
      </c>
      <c r="G122" s="16">
        <f>IFERROR(INDEX('2021 FFS OP'!K:K,MATCH(A:A,'2021 FFS OP'!A:A,0)),0)</f>
        <v>452232.73769212601</v>
      </c>
      <c r="H122" s="16">
        <f t="shared" si="7"/>
        <v>6000409.3865919057</v>
      </c>
      <c r="I122" s="16">
        <v>9288783.3226285577</v>
      </c>
      <c r="J122" s="16">
        <v>474410.56169631641</v>
      </c>
      <c r="K122" s="16">
        <f t="shared" si="8"/>
        <v>9763193.8843248747</v>
      </c>
      <c r="L122" s="17" t="str">
        <f t="shared" si="9"/>
        <v>Yes</v>
      </c>
      <c r="M122" s="16">
        <f t="shared" si="10"/>
        <v>9288783.3226285577</v>
      </c>
      <c r="N122" s="16">
        <f t="shared" si="11"/>
        <v>474410.56169631641</v>
      </c>
      <c r="O122" s="16">
        <f>M122*INDEX('Summary by Class and Haircuts'!D:D,MATCH(E:E,'Summary by Class and Haircuts'!A:A,0))</f>
        <v>4096619.7656154954</v>
      </c>
      <c r="P122" s="16">
        <f>N122*INDEX('Summary by Class and Haircuts'!H:H,MATCH(E:E,'Summary by Class and Haircuts'!A:A,0))</f>
        <v>239276.22559238874</v>
      </c>
      <c r="Q122" s="16">
        <f t="shared" si="12"/>
        <v>4335895.9912078837</v>
      </c>
    </row>
    <row r="123" spans="1:17">
      <c r="A123" s="11" t="s">
        <v>1167</v>
      </c>
      <c r="B123" s="54" t="s">
        <v>1167</v>
      </c>
      <c r="C123" s="12" t="s">
        <v>1375</v>
      </c>
      <c r="D123" s="15" t="s">
        <v>1058</v>
      </c>
      <c r="E123" s="79" t="s">
        <v>1177</v>
      </c>
      <c r="F123" s="16">
        <f>IFERROR(IFERROR(INDEX('2021 FFS IP'!K:K,MATCH(A:A,'2021 FFS IP'!A:A,0)),INDEX('2021 FFS IMD'!K:K,MATCH(A:A,'2021 FFS IMD'!A:A,0))),0)</f>
        <v>5877270.8817481026</v>
      </c>
      <c r="G123" s="16">
        <f>IFERROR(INDEX('2021 FFS OP'!K:K,MATCH(A:A,'2021 FFS OP'!A:A,0)),0)</f>
        <v>334940.06358551234</v>
      </c>
      <c r="H123" s="16">
        <f t="shared" si="7"/>
        <v>6212210.9453336149</v>
      </c>
      <c r="I123" s="16">
        <v>12807376.621895943</v>
      </c>
      <c r="J123" s="16">
        <v>667137.00120423757</v>
      </c>
      <c r="K123" s="16">
        <f t="shared" si="8"/>
        <v>13474513.62310018</v>
      </c>
      <c r="L123" s="17" t="str">
        <f t="shared" si="9"/>
        <v>Yes</v>
      </c>
      <c r="M123" s="16">
        <f t="shared" si="10"/>
        <v>12807376.621895943</v>
      </c>
      <c r="N123" s="16">
        <f t="shared" si="11"/>
        <v>667137.00120423757</v>
      </c>
      <c r="O123" s="16">
        <f>M123*INDEX('Summary by Class and Haircuts'!D:D,MATCH(E:E,'Summary by Class and Haircuts'!A:A,0))</f>
        <v>5648420.2927982109</v>
      </c>
      <c r="P123" s="16">
        <f>N123*INDEX('Summary by Class and Haircuts'!H:H,MATCH(E:E,'Summary by Class and Haircuts'!A:A,0))</f>
        <v>336480.75420242973</v>
      </c>
      <c r="Q123" s="16">
        <f t="shared" si="12"/>
        <v>5984901.047000641</v>
      </c>
    </row>
    <row r="124" spans="1:17">
      <c r="A124" s="11" t="s">
        <v>87</v>
      </c>
      <c r="B124" s="54" t="s">
        <v>87</v>
      </c>
      <c r="C124" s="12" t="s">
        <v>88</v>
      </c>
      <c r="D124" s="15" t="s">
        <v>89</v>
      </c>
      <c r="E124" s="79" t="s">
        <v>1177</v>
      </c>
      <c r="F124" s="16">
        <f>IFERROR(IFERROR(INDEX('2021 FFS IP'!K:K,MATCH(A:A,'2021 FFS IP'!A:A,0)),INDEX('2021 FFS IMD'!K:K,MATCH(A:A,'2021 FFS IMD'!A:A,0))),0)</f>
        <v>6676595.652354816</v>
      </c>
      <c r="G124" s="16">
        <f>IFERROR(INDEX('2021 FFS OP'!K:K,MATCH(A:A,'2021 FFS OP'!A:A,0)),0)</f>
        <v>1219256.9141542458</v>
      </c>
      <c r="H124" s="16">
        <f t="shared" si="7"/>
        <v>7895852.5665090615</v>
      </c>
      <c r="I124" s="16">
        <v>29876506.655498251</v>
      </c>
      <c r="J124" s="16">
        <v>2444783.2237790655</v>
      </c>
      <c r="K124" s="16">
        <f t="shared" si="8"/>
        <v>32321289.879277319</v>
      </c>
      <c r="L124" s="17" t="str">
        <f t="shared" si="9"/>
        <v>Yes</v>
      </c>
      <c r="M124" s="16">
        <f t="shared" si="10"/>
        <v>29876506.655498251</v>
      </c>
      <c r="N124" s="16">
        <f t="shared" si="11"/>
        <v>2444783.2237790655</v>
      </c>
      <c r="O124" s="16">
        <f>M124*INDEX('Summary by Class and Haircuts'!D:D,MATCH(E:E,'Summary by Class and Haircuts'!A:A,0))</f>
        <v>13176396.029638693</v>
      </c>
      <c r="P124" s="16">
        <f>N124*INDEX('Summary by Class and Haircuts'!H:H,MATCH(E:E,'Summary by Class and Haircuts'!A:A,0))</f>
        <v>1233063.8257415281</v>
      </c>
      <c r="Q124" s="16">
        <f t="shared" si="12"/>
        <v>14409459.85538022</v>
      </c>
    </row>
    <row r="125" spans="1:17">
      <c r="A125" s="11" t="s">
        <v>1132</v>
      </c>
      <c r="B125" s="54" t="s">
        <v>1132</v>
      </c>
      <c r="C125" s="12" t="s">
        <v>1133</v>
      </c>
      <c r="D125" s="15" t="s">
        <v>1134</v>
      </c>
      <c r="E125" s="79" t="s">
        <v>1177</v>
      </c>
      <c r="F125" s="16">
        <f>IFERROR(IFERROR(INDEX('2021 FFS IP'!K:K,MATCH(A:A,'2021 FFS IP'!A:A,0)),INDEX('2021 FFS IMD'!K:K,MATCH(A:A,'2021 FFS IMD'!A:A,0))),0)</f>
        <v>7124474.3028225685</v>
      </c>
      <c r="G125" s="16">
        <f>IFERROR(INDEX('2021 FFS OP'!K:K,MATCH(A:A,'2021 FFS OP'!A:A,0)),0)</f>
        <v>625723.87655359029</v>
      </c>
      <c r="H125" s="16">
        <f t="shared" si="7"/>
        <v>7750198.1793761589</v>
      </c>
      <c r="I125" s="16">
        <v>24369376.378218122</v>
      </c>
      <c r="J125" s="16">
        <v>1301342.8736064001</v>
      </c>
      <c r="K125" s="16">
        <f t="shared" si="8"/>
        <v>25670719.251824521</v>
      </c>
      <c r="L125" s="17" t="str">
        <f t="shared" si="9"/>
        <v>Yes</v>
      </c>
      <c r="M125" s="16">
        <f t="shared" si="10"/>
        <v>24369376.378218122</v>
      </c>
      <c r="N125" s="16">
        <f t="shared" si="11"/>
        <v>1301342.8736064001</v>
      </c>
      <c r="O125" s="16">
        <f>M125*INDEX('Summary by Class and Haircuts'!D:D,MATCH(E:E,'Summary by Class and Haircuts'!A:A,0))</f>
        <v>10747593.681459785</v>
      </c>
      <c r="P125" s="16">
        <f>N125*INDEX('Summary by Class and Haircuts'!H:H,MATCH(E:E,'Summary by Class and Haircuts'!A:A,0))</f>
        <v>656352.18972510099</v>
      </c>
      <c r="Q125" s="16">
        <f t="shared" si="12"/>
        <v>11403945.871184886</v>
      </c>
    </row>
    <row r="126" spans="1:17">
      <c r="A126" s="11" t="s">
        <v>419</v>
      </c>
      <c r="B126" s="54" t="s">
        <v>419</v>
      </c>
      <c r="C126" s="12" t="s">
        <v>420</v>
      </c>
      <c r="D126" s="15" t="s">
        <v>421</v>
      </c>
      <c r="E126" s="79" t="s">
        <v>1177</v>
      </c>
      <c r="F126" s="16">
        <f>IFERROR(IFERROR(INDEX('2021 FFS IP'!K:K,MATCH(A:A,'2021 FFS IP'!A:A,0)),INDEX('2021 FFS IMD'!K:K,MATCH(A:A,'2021 FFS IMD'!A:A,0))),0)</f>
        <v>4488739.4348600553</v>
      </c>
      <c r="G126" s="16">
        <f>IFERROR(INDEX('2021 FFS OP'!K:K,MATCH(A:A,'2021 FFS OP'!A:A,0)),0)</f>
        <v>586874.04190595658</v>
      </c>
      <c r="H126" s="16">
        <f t="shared" si="7"/>
        <v>5075613.4767660117</v>
      </c>
      <c r="I126" s="16">
        <v>11899621.009932686</v>
      </c>
      <c r="J126" s="16">
        <v>885644.93137856363</v>
      </c>
      <c r="K126" s="16">
        <f t="shared" si="8"/>
        <v>12785265.94131125</v>
      </c>
      <c r="L126" s="17" t="str">
        <f t="shared" si="9"/>
        <v>Yes</v>
      </c>
      <c r="M126" s="16">
        <f t="shared" si="10"/>
        <v>11899621.009932686</v>
      </c>
      <c r="N126" s="16">
        <f t="shared" si="11"/>
        <v>885644.93137856363</v>
      </c>
      <c r="O126" s="16">
        <f>M126*INDEX('Summary by Class and Haircuts'!D:D,MATCH(E:E,'Summary by Class and Haircuts'!A:A,0))</f>
        <v>5248074.0415020036</v>
      </c>
      <c r="P126" s="16">
        <f>N126*INDEX('Summary by Class and Haircuts'!H:H,MATCH(E:E,'Summary by Class and Haircuts'!A:A,0))</f>
        <v>446688.57210422907</v>
      </c>
      <c r="Q126" s="16">
        <f t="shared" si="12"/>
        <v>5694762.6136062322</v>
      </c>
    </row>
    <row r="127" spans="1:17">
      <c r="A127" s="11" t="s">
        <v>615</v>
      </c>
      <c r="B127" s="54" t="s">
        <v>615</v>
      </c>
      <c r="C127" s="12" t="s">
        <v>616</v>
      </c>
      <c r="D127" s="15" t="s">
        <v>617</v>
      </c>
      <c r="E127" s="79" t="s">
        <v>1177</v>
      </c>
      <c r="F127" s="16">
        <f>IFERROR(IFERROR(INDEX('2021 FFS IP'!K:K,MATCH(A:A,'2021 FFS IP'!A:A,0)),INDEX('2021 FFS IMD'!K:K,MATCH(A:A,'2021 FFS IMD'!A:A,0))),0)</f>
        <v>5308868.3394210106</v>
      </c>
      <c r="G127" s="16">
        <f>IFERROR(INDEX('2021 FFS OP'!K:K,MATCH(A:A,'2021 FFS OP'!A:A,0)),0)</f>
        <v>406359.36614238471</v>
      </c>
      <c r="H127" s="16">
        <f t="shared" si="7"/>
        <v>5715227.7055633953</v>
      </c>
      <c r="I127" s="16">
        <v>15353284.411676433</v>
      </c>
      <c r="J127" s="16">
        <v>580451.91171001573</v>
      </c>
      <c r="K127" s="16">
        <f t="shared" si="8"/>
        <v>15933736.323386449</v>
      </c>
      <c r="L127" s="17" t="str">
        <f t="shared" si="9"/>
        <v>Yes</v>
      </c>
      <c r="M127" s="16">
        <f t="shared" si="10"/>
        <v>15353284.411676433</v>
      </c>
      <c r="N127" s="16">
        <f t="shared" si="11"/>
        <v>580451.91171001573</v>
      </c>
      <c r="O127" s="16">
        <f>M127*INDEX('Summary by Class and Haircuts'!D:D,MATCH(E:E,'Summary by Class and Haircuts'!A:A,0))</f>
        <v>6771238.6222603107</v>
      </c>
      <c r="P127" s="16">
        <f>N127*INDEX('Summary by Class and Haircuts'!H:H,MATCH(E:E,'Summary by Class and Haircuts'!A:A,0))</f>
        <v>292759.80297581438</v>
      </c>
      <c r="Q127" s="16">
        <f t="shared" si="12"/>
        <v>7063998.4252361255</v>
      </c>
    </row>
    <row r="128" spans="1:17" ht="23.25">
      <c r="A128" s="11" t="s">
        <v>1163</v>
      </c>
      <c r="B128" s="54" t="s">
        <v>1163</v>
      </c>
      <c r="C128" s="12" t="s">
        <v>1250</v>
      </c>
      <c r="D128" s="15" t="s">
        <v>900</v>
      </c>
      <c r="E128" s="79" t="s">
        <v>1177</v>
      </c>
      <c r="F128" s="16">
        <f>IFERROR(IFERROR(INDEX('2021 FFS IP'!K:K,MATCH(A:A,'2021 FFS IP'!A:A,0)),INDEX('2021 FFS IMD'!K:K,MATCH(A:A,'2021 FFS IMD'!A:A,0))),0)</f>
        <v>1521326.398433642</v>
      </c>
      <c r="G128" s="16">
        <f>IFERROR(INDEX('2021 FFS OP'!K:K,MATCH(A:A,'2021 FFS OP'!A:A,0)),0)</f>
        <v>365276.77183012216</v>
      </c>
      <c r="H128" s="16">
        <f t="shared" si="7"/>
        <v>1886603.1702637642</v>
      </c>
      <c r="I128" s="16">
        <v>7753119.8190313019</v>
      </c>
      <c r="J128" s="16">
        <v>617153.9897133268</v>
      </c>
      <c r="K128" s="16">
        <f t="shared" si="8"/>
        <v>8370273.8087446289</v>
      </c>
      <c r="L128" s="17" t="str">
        <f t="shared" si="9"/>
        <v>Yes</v>
      </c>
      <c r="M128" s="16">
        <f t="shared" si="10"/>
        <v>7753119.8190313019</v>
      </c>
      <c r="N128" s="16">
        <f t="shared" si="11"/>
        <v>617153.9897133268</v>
      </c>
      <c r="O128" s="16">
        <f>M128*INDEX('Summary by Class and Haircuts'!D:D,MATCH(E:E,'Summary by Class and Haircuts'!A:A,0))</f>
        <v>3419348.1312513715</v>
      </c>
      <c r="P128" s="16">
        <f>N128*INDEX('Summary by Class and Haircuts'!H:H,MATCH(E:E,'Summary by Class and Haircuts'!A:A,0))</f>
        <v>311271.05758327671</v>
      </c>
      <c r="Q128" s="16">
        <f t="shared" si="12"/>
        <v>3730619.1888346481</v>
      </c>
    </row>
    <row r="129" spans="1:17">
      <c r="A129" s="11" t="s">
        <v>718</v>
      </c>
      <c r="B129" s="54" t="s">
        <v>718</v>
      </c>
      <c r="C129" s="12" t="s">
        <v>719</v>
      </c>
      <c r="D129" s="15" t="s">
        <v>720</v>
      </c>
      <c r="E129" s="79" t="s">
        <v>1177</v>
      </c>
      <c r="F129" s="16">
        <f>IFERROR(IFERROR(INDEX('2021 FFS IP'!K:K,MATCH(A:A,'2021 FFS IP'!A:A,0)),INDEX('2021 FFS IMD'!K:K,MATCH(A:A,'2021 FFS IMD'!A:A,0))),0)</f>
        <v>7125917.6262358539</v>
      </c>
      <c r="G129" s="16">
        <f>IFERROR(INDEX('2021 FFS OP'!K:K,MATCH(A:A,'2021 FFS OP'!A:A,0)),0)</f>
        <v>592697.80026686401</v>
      </c>
      <c r="H129" s="16">
        <f t="shared" si="7"/>
        <v>7718615.4265027177</v>
      </c>
      <c r="I129" s="16">
        <v>14536020.472897625</v>
      </c>
      <c r="J129" s="16">
        <v>800741.20998504909</v>
      </c>
      <c r="K129" s="16">
        <f t="shared" si="8"/>
        <v>15336761.682882674</v>
      </c>
      <c r="L129" s="17" t="str">
        <f t="shared" si="9"/>
        <v>Yes</v>
      </c>
      <c r="M129" s="16">
        <f t="shared" si="10"/>
        <v>14536020.472897625</v>
      </c>
      <c r="N129" s="16">
        <f t="shared" si="11"/>
        <v>800741.20998504909</v>
      </c>
      <c r="O129" s="16">
        <f>M129*INDEX('Summary by Class and Haircuts'!D:D,MATCH(E:E,'Summary by Class and Haircuts'!A:A,0))</f>
        <v>6410801.7933410844</v>
      </c>
      <c r="P129" s="16">
        <f>N129*INDEX('Summary by Class and Haircuts'!H:H,MATCH(E:E,'Summary by Class and Haircuts'!A:A,0))</f>
        <v>403866.08113533619</v>
      </c>
      <c r="Q129" s="16">
        <f t="shared" si="12"/>
        <v>6814667.8744764207</v>
      </c>
    </row>
    <row r="130" spans="1:17">
      <c r="A130" s="11" t="s">
        <v>860</v>
      </c>
      <c r="B130" s="54" t="s">
        <v>860</v>
      </c>
      <c r="C130" s="12" t="s">
        <v>861</v>
      </c>
      <c r="D130" s="15" t="s">
        <v>862</v>
      </c>
      <c r="E130" s="79" t="s">
        <v>1177</v>
      </c>
      <c r="F130" s="16">
        <f>IFERROR(IFERROR(INDEX('2021 FFS IP'!K:K,MATCH(A:A,'2021 FFS IP'!A:A,0)),INDEX('2021 FFS IMD'!K:K,MATCH(A:A,'2021 FFS IMD'!A:A,0))),0)</f>
        <v>4843174.484187087</v>
      </c>
      <c r="G130" s="16">
        <f>IFERROR(INDEX('2021 FFS OP'!K:K,MATCH(A:A,'2021 FFS OP'!A:A,0)),0)</f>
        <v>232786.2212958317</v>
      </c>
      <c r="H130" s="16">
        <f t="shared" si="7"/>
        <v>5075960.7054829188</v>
      </c>
      <c r="I130" s="16">
        <v>23375539.590263378</v>
      </c>
      <c r="J130" s="16">
        <v>226380.07340225563</v>
      </c>
      <c r="K130" s="16">
        <f t="shared" si="8"/>
        <v>23601919.663665634</v>
      </c>
      <c r="L130" s="17" t="str">
        <f t="shared" si="9"/>
        <v>Yes</v>
      </c>
      <c r="M130" s="16">
        <f t="shared" si="10"/>
        <v>23375539.590263378</v>
      </c>
      <c r="N130" s="16">
        <f t="shared" si="11"/>
        <v>232786.2212958317</v>
      </c>
      <c r="O130" s="16">
        <f>M130*INDEX('Summary by Class and Haircuts'!D:D,MATCH(E:E,'Summary by Class and Haircuts'!A:A,0))</f>
        <v>10309283.163502833</v>
      </c>
      <c r="P130" s="16">
        <f>N130*INDEX('Summary by Class and Haircuts'!H:H,MATCH(E:E,'Summary by Class and Haircuts'!A:A,0))</f>
        <v>117409.29249639351</v>
      </c>
      <c r="Q130" s="16">
        <f t="shared" si="12"/>
        <v>10426692.455999227</v>
      </c>
    </row>
    <row r="131" spans="1:17">
      <c r="A131" s="11" t="s">
        <v>491</v>
      </c>
      <c r="B131" s="54" t="s">
        <v>491</v>
      </c>
      <c r="C131" s="12" t="s">
        <v>492</v>
      </c>
      <c r="D131" s="15" t="s">
        <v>493</v>
      </c>
      <c r="E131" s="79" t="s">
        <v>1177</v>
      </c>
      <c r="F131" s="16">
        <f>IFERROR(IFERROR(INDEX('2021 FFS IP'!K:K,MATCH(A:A,'2021 FFS IP'!A:A,0)),INDEX('2021 FFS IMD'!K:K,MATCH(A:A,'2021 FFS IMD'!A:A,0))),0)</f>
        <v>8642998.0600373484</v>
      </c>
      <c r="G131" s="16">
        <f>IFERROR(INDEX('2021 FFS OP'!K:K,MATCH(A:A,'2021 FFS OP'!A:A,0)),0)</f>
        <v>389994.27228724892</v>
      </c>
      <c r="H131" s="16">
        <f t="shared" si="7"/>
        <v>9032992.332324598</v>
      </c>
      <c r="I131" s="16">
        <v>18818128.450491171</v>
      </c>
      <c r="J131" s="16">
        <v>732175.28539238172</v>
      </c>
      <c r="K131" s="16">
        <f t="shared" si="8"/>
        <v>19550303.735883553</v>
      </c>
      <c r="L131" s="17" t="str">
        <f t="shared" si="9"/>
        <v>Yes</v>
      </c>
      <c r="M131" s="16">
        <f t="shared" si="10"/>
        <v>18818128.450491171</v>
      </c>
      <c r="N131" s="16">
        <f t="shared" si="11"/>
        <v>732175.28539238172</v>
      </c>
      <c r="O131" s="16">
        <f>M131*INDEX('Summary by Class and Haircuts'!D:D,MATCH(E:E,'Summary by Class and Haircuts'!A:A,0))</f>
        <v>8299334.1845289329</v>
      </c>
      <c r="P131" s="16">
        <f>N131*INDEX('Summary by Class and Haircuts'!H:H,MATCH(E:E,'Summary by Class and Haircuts'!A:A,0))</f>
        <v>369283.80796223623</v>
      </c>
      <c r="Q131" s="16">
        <f t="shared" si="12"/>
        <v>8668617.9924911689</v>
      </c>
    </row>
    <row r="132" spans="1:17" ht="23.25">
      <c r="A132" s="11" t="s">
        <v>945</v>
      </c>
      <c r="B132" s="54" t="s">
        <v>945</v>
      </c>
      <c r="C132" s="12" t="s">
        <v>946</v>
      </c>
      <c r="D132" s="15" t="s">
        <v>947</v>
      </c>
      <c r="E132" s="79" t="s">
        <v>1177</v>
      </c>
      <c r="F132" s="16">
        <f>IFERROR(IFERROR(INDEX('2021 FFS IP'!K:K,MATCH(A:A,'2021 FFS IP'!A:A,0)),INDEX('2021 FFS IMD'!K:K,MATCH(A:A,'2021 FFS IMD'!A:A,0))),0)</f>
        <v>2939719.6068175435</v>
      </c>
      <c r="G132" s="16">
        <f>IFERROR(INDEX('2021 FFS OP'!K:K,MATCH(A:A,'2021 FFS OP'!A:A,0)),0)</f>
        <v>498913.0479389496</v>
      </c>
      <c r="H132" s="16">
        <f t="shared" si="7"/>
        <v>3438632.6547564929</v>
      </c>
      <c r="I132" s="16">
        <v>15139650.8404871</v>
      </c>
      <c r="J132" s="16">
        <v>882834.00367255555</v>
      </c>
      <c r="K132" s="16">
        <f t="shared" si="8"/>
        <v>16022484.844159655</v>
      </c>
      <c r="L132" s="17" t="str">
        <f t="shared" si="9"/>
        <v>Yes</v>
      </c>
      <c r="M132" s="16">
        <f t="shared" si="10"/>
        <v>15139650.8404871</v>
      </c>
      <c r="N132" s="16">
        <f t="shared" si="11"/>
        <v>882834.00367255555</v>
      </c>
      <c r="O132" s="16">
        <f>M132*INDEX('Summary by Class and Haircuts'!D:D,MATCH(E:E,'Summary by Class and Haircuts'!A:A,0))</f>
        <v>6677020.0922402153</v>
      </c>
      <c r="P132" s="16">
        <f>N132*INDEX('Summary by Class and Haircuts'!H:H,MATCH(E:E,'Summary by Class and Haircuts'!A:A,0))</f>
        <v>445270.83770661836</v>
      </c>
      <c r="Q132" s="16">
        <f t="shared" si="12"/>
        <v>7122290.9299468333</v>
      </c>
    </row>
    <row r="133" spans="1:17" ht="23.25">
      <c r="A133" s="11" t="s">
        <v>736</v>
      </c>
      <c r="B133" s="54" t="s">
        <v>736</v>
      </c>
      <c r="C133" s="12" t="s">
        <v>737</v>
      </c>
      <c r="D133" s="15" t="s">
        <v>738</v>
      </c>
      <c r="E133" s="79" t="s">
        <v>1177</v>
      </c>
      <c r="F133" s="16">
        <f>IFERROR(IFERROR(INDEX('2021 FFS IP'!K:K,MATCH(A:A,'2021 FFS IP'!A:A,0)),INDEX('2021 FFS IMD'!K:K,MATCH(A:A,'2021 FFS IMD'!A:A,0))),0)</f>
        <v>1458549.1672744183</v>
      </c>
      <c r="G133" s="16">
        <f>IFERROR(INDEX('2021 FFS OP'!K:K,MATCH(A:A,'2021 FFS OP'!A:A,0)),0)</f>
        <v>734353.74909939861</v>
      </c>
      <c r="H133" s="16">
        <f t="shared" ref="H133:H196" si="13">F133+G133</f>
        <v>2192902.9163738168</v>
      </c>
      <c r="I133" s="16">
        <v>5573585.6549732955</v>
      </c>
      <c r="J133" s="16">
        <v>824420.66169703216</v>
      </c>
      <c r="K133" s="16">
        <f t="shared" ref="K133:K196" si="14">I133+J133</f>
        <v>6398006.3166703274</v>
      </c>
      <c r="L133" s="17" t="str">
        <f t="shared" ref="L133:L196" si="15">IF(K133&gt;0,"Yes","No")</f>
        <v>Yes</v>
      </c>
      <c r="M133" s="16">
        <f t="shared" ref="M133:M196" si="16">MAX(F133,I133,0)</f>
        <v>5573585.6549732955</v>
      </c>
      <c r="N133" s="16">
        <f t="shared" ref="N133:N196" si="17">MAX(G133,J133,0)</f>
        <v>824420.66169703216</v>
      </c>
      <c r="O133" s="16">
        <f>M133*INDEX('Summary by Class and Haircuts'!D:D,MATCH(E:E,'Summary by Class and Haircuts'!A:A,0))</f>
        <v>2458111.0750953876</v>
      </c>
      <c r="P133" s="16">
        <f>N133*INDEX('Summary by Class and Haircuts'!H:H,MATCH(E:E,'Summary by Class and Haircuts'!A:A,0))</f>
        <v>415809.17491782125</v>
      </c>
      <c r="Q133" s="16">
        <f t="shared" ref="Q133:Q196" si="18">O133+P133</f>
        <v>2873920.2500132089</v>
      </c>
    </row>
    <row r="134" spans="1:17" ht="23.25">
      <c r="A134" s="11" t="s">
        <v>897</v>
      </c>
      <c r="B134" s="54" t="s">
        <v>897</v>
      </c>
      <c r="C134" s="12" t="s">
        <v>898</v>
      </c>
      <c r="D134" s="15" t="s">
        <v>899</v>
      </c>
      <c r="E134" s="79" t="s">
        <v>1177</v>
      </c>
      <c r="F134" s="16">
        <f>IFERROR(IFERROR(INDEX('2021 FFS IP'!K:K,MATCH(A:A,'2021 FFS IP'!A:A,0)),INDEX('2021 FFS IMD'!K:K,MATCH(A:A,'2021 FFS IMD'!A:A,0))),0)</f>
        <v>3933113.4682414765</v>
      </c>
      <c r="G134" s="16">
        <f>IFERROR(INDEX('2021 FFS OP'!K:K,MATCH(A:A,'2021 FFS OP'!A:A,0)),0)</f>
        <v>403250.01502806938</v>
      </c>
      <c r="H134" s="16">
        <f t="shared" si="13"/>
        <v>4336363.4832695462</v>
      </c>
      <c r="I134" s="16">
        <v>12357660.323168423</v>
      </c>
      <c r="J134" s="16">
        <v>502727.01030101813</v>
      </c>
      <c r="K134" s="16">
        <f t="shared" si="14"/>
        <v>12860387.333469441</v>
      </c>
      <c r="L134" s="17" t="str">
        <f t="shared" si="15"/>
        <v>Yes</v>
      </c>
      <c r="M134" s="16">
        <f t="shared" si="16"/>
        <v>12357660.323168423</v>
      </c>
      <c r="N134" s="16">
        <f t="shared" si="17"/>
        <v>502727.01030101813</v>
      </c>
      <c r="O134" s="16">
        <f>M134*INDEX('Summary by Class and Haircuts'!D:D,MATCH(E:E,'Summary by Class and Haircuts'!A:A,0))</f>
        <v>5450082.5111644734</v>
      </c>
      <c r="P134" s="16">
        <f>N134*INDEX('Summary by Class and Haircuts'!H:H,MATCH(E:E,'Summary by Class and Haircuts'!A:A,0))</f>
        <v>253558.05970688944</v>
      </c>
      <c r="Q134" s="16">
        <f t="shared" si="18"/>
        <v>5703640.5708713625</v>
      </c>
    </row>
    <row r="135" spans="1:17">
      <c r="A135" s="11" t="s">
        <v>1284</v>
      </c>
      <c r="B135" s="54" t="s">
        <v>1284</v>
      </c>
      <c r="C135" s="12" t="s">
        <v>1286</v>
      </c>
      <c r="D135" s="15" t="s">
        <v>1780</v>
      </c>
      <c r="E135" s="79" t="s">
        <v>1177</v>
      </c>
      <c r="F135" s="16">
        <f>IFERROR(IFERROR(INDEX('2021 FFS IP'!K:K,MATCH(A:A,'2021 FFS IP'!A:A,0)),INDEX('2021 FFS IMD'!K:K,MATCH(A:A,'2021 FFS IMD'!A:A,0))),0)</f>
        <v>17871236.051621981</v>
      </c>
      <c r="G135" s="16">
        <f>IFERROR(INDEX('2021 FFS OP'!K:K,MATCH(A:A,'2021 FFS OP'!A:A,0)),0)</f>
        <v>319956.78652764403</v>
      </c>
      <c r="H135" s="16">
        <f t="shared" si="13"/>
        <v>18191192.838149626</v>
      </c>
      <c r="I135" s="16">
        <v>13014131.390099136</v>
      </c>
      <c r="J135" s="16">
        <v>209689.34183727606</v>
      </c>
      <c r="K135" s="16">
        <f t="shared" si="14"/>
        <v>13223820.731936412</v>
      </c>
      <c r="L135" s="17" t="str">
        <f t="shared" si="15"/>
        <v>Yes</v>
      </c>
      <c r="M135" s="16">
        <f t="shared" si="16"/>
        <v>17871236.051621981</v>
      </c>
      <c r="N135" s="16">
        <f t="shared" si="17"/>
        <v>319956.78652764403</v>
      </c>
      <c r="O135" s="16">
        <f>M135*INDEX('Summary by Class and Haircuts'!D:D,MATCH(E:E,'Summary by Class and Haircuts'!A:A,0))</f>
        <v>7881727.4881095253</v>
      </c>
      <c r="P135" s="16">
        <f>N135*INDEX('Summary by Class and Haircuts'!H:H,MATCH(E:E,'Summary by Class and Haircuts'!A:A,0))</f>
        <v>161375.1008393681</v>
      </c>
      <c r="Q135" s="16">
        <f t="shared" si="18"/>
        <v>8043102.5889488934</v>
      </c>
    </row>
    <row r="136" spans="1:17" ht="23.25">
      <c r="A136" s="11" t="s">
        <v>52</v>
      </c>
      <c r="B136" s="54" t="s">
        <v>52</v>
      </c>
      <c r="C136" s="12" t="s">
        <v>53</v>
      </c>
      <c r="D136" s="15" t="s">
        <v>54</v>
      </c>
      <c r="E136" s="79" t="s">
        <v>1177</v>
      </c>
      <c r="F136" s="16">
        <f>IFERROR(IFERROR(INDEX('2021 FFS IP'!K:K,MATCH(A:A,'2021 FFS IP'!A:A,0)),INDEX('2021 FFS IMD'!K:K,MATCH(A:A,'2021 FFS IMD'!A:A,0))),0)</f>
        <v>2298575.4896467701</v>
      </c>
      <c r="G136" s="16">
        <f>IFERROR(INDEX('2021 FFS OP'!K:K,MATCH(A:A,'2021 FFS OP'!A:A,0)),0)</f>
        <v>1023169.1333792697</v>
      </c>
      <c r="H136" s="16">
        <f t="shared" si="13"/>
        <v>3321744.6230260399</v>
      </c>
      <c r="I136" s="16">
        <v>4018542.6277594138</v>
      </c>
      <c r="J136" s="16">
        <v>2456561.0402848213</v>
      </c>
      <c r="K136" s="16">
        <f t="shared" si="14"/>
        <v>6475103.6680442356</v>
      </c>
      <c r="L136" s="17" t="str">
        <f t="shared" si="15"/>
        <v>Yes</v>
      </c>
      <c r="M136" s="16">
        <f t="shared" si="16"/>
        <v>4018542.6277594138</v>
      </c>
      <c r="N136" s="16">
        <f t="shared" si="17"/>
        <v>2456561.0402848213</v>
      </c>
      <c r="O136" s="16">
        <f>M136*INDEX('Summary by Class and Haircuts'!D:D,MATCH(E:E,'Summary by Class and Haircuts'!A:A,0))</f>
        <v>1772292.5151826099</v>
      </c>
      <c r="P136" s="16">
        <f>N136*INDEX('Summary by Class and Haircuts'!H:H,MATCH(E:E,'Summary by Class and Haircuts'!A:A,0))</f>
        <v>1239004.1477047245</v>
      </c>
      <c r="Q136" s="16">
        <f t="shared" si="18"/>
        <v>3011296.6628873344</v>
      </c>
    </row>
    <row r="137" spans="1:17">
      <c r="A137" s="11" t="s">
        <v>630</v>
      </c>
      <c r="B137" s="54" t="s">
        <v>630</v>
      </c>
      <c r="C137" s="12" t="s">
        <v>631</v>
      </c>
      <c r="D137" s="15" t="s">
        <v>632</v>
      </c>
      <c r="E137" s="79" t="s">
        <v>1177</v>
      </c>
      <c r="F137" s="16">
        <f>IFERROR(IFERROR(INDEX('2021 FFS IP'!K:K,MATCH(A:A,'2021 FFS IP'!A:A,0)),INDEX('2021 FFS IMD'!K:K,MATCH(A:A,'2021 FFS IMD'!A:A,0))),0)</f>
        <v>5548318.029266376</v>
      </c>
      <c r="G137" s="16">
        <f>IFERROR(INDEX('2021 FFS OP'!K:K,MATCH(A:A,'2021 FFS OP'!A:A,0)),0)</f>
        <v>1498736.2664522766</v>
      </c>
      <c r="H137" s="16">
        <f t="shared" si="13"/>
        <v>7047054.2957186531</v>
      </c>
      <c r="I137" s="16">
        <v>16194694.174355688</v>
      </c>
      <c r="J137" s="16">
        <v>2953992.052874777</v>
      </c>
      <c r="K137" s="16">
        <f t="shared" si="14"/>
        <v>19148686.227230463</v>
      </c>
      <c r="L137" s="17" t="str">
        <f t="shared" si="15"/>
        <v>Yes</v>
      </c>
      <c r="M137" s="16">
        <f t="shared" si="16"/>
        <v>16194694.174355688</v>
      </c>
      <c r="N137" s="16">
        <f t="shared" si="17"/>
        <v>2953992.052874777</v>
      </c>
      <c r="O137" s="16">
        <f>M137*INDEX('Summary by Class and Haircuts'!D:D,MATCH(E:E,'Summary by Class and Haircuts'!A:A,0))</f>
        <v>7142324.4518087879</v>
      </c>
      <c r="P137" s="16">
        <f>N137*INDEX('Summary by Class and Haircuts'!H:H,MATCH(E:E,'Summary by Class and Haircuts'!A:A,0))</f>
        <v>1489891.0899337106</v>
      </c>
      <c r="Q137" s="16">
        <f t="shared" si="18"/>
        <v>8632215.5417424981</v>
      </c>
    </row>
    <row r="138" spans="1:17">
      <c r="A138" s="11" t="s">
        <v>591</v>
      </c>
      <c r="B138" s="54" t="s">
        <v>591</v>
      </c>
      <c r="C138" s="12" t="s">
        <v>592</v>
      </c>
      <c r="D138" s="15" t="s">
        <v>593</v>
      </c>
      <c r="E138" s="79" t="s">
        <v>1177</v>
      </c>
      <c r="F138" s="16">
        <f>IFERROR(IFERROR(INDEX('2021 FFS IP'!K:K,MATCH(A:A,'2021 FFS IP'!A:A,0)),INDEX('2021 FFS IMD'!K:K,MATCH(A:A,'2021 FFS IMD'!A:A,0))),0)</f>
        <v>1573696.1886797682</v>
      </c>
      <c r="G138" s="16">
        <f>IFERROR(INDEX('2021 FFS OP'!K:K,MATCH(A:A,'2021 FFS OP'!A:A,0)),0)</f>
        <v>629600.32784169284</v>
      </c>
      <c r="H138" s="16">
        <f t="shared" si="13"/>
        <v>2203296.5165214613</v>
      </c>
      <c r="I138" s="16">
        <v>7670363.7417316176</v>
      </c>
      <c r="J138" s="16">
        <v>1382387.9967643905</v>
      </c>
      <c r="K138" s="16">
        <f t="shared" si="14"/>
        <v>9052751.7384960074</v>
      </c>
      <c r="L138" s="17" t="str">
        <f t="shared" si="15"/>
        <v>Yes</v>
      </c>
      <c r="M138" s="16">
        <f t="shared" si="16"/>
        <v>7670363.7417316176</v>
      </c>
      <c r="N138" s="16">
        <f t="shared" si="17"/>
        <v>1382387.9967643905</v>
      </c>
      <c r="O138" s="16">
        <f>M138*INDEX('Summary by Class and Haircuts'!D:D,MATCH(E:E,'Summary by Class and Haircuts'!A:A,0))</f>
        <v>3382850.3284481997</v>
      </c>
      <c r="P138" s="16">
        <f>N138*INDEX('Summary by Class and Haircuts'!H:H,MATCH(E:E,'Summary by Class and Haircuts'!A:A,0))</f>
        <v>697228.5376347577</v>
      </c>
      <c r="Q138" s="16">
        <f t="shared" si="18"/>
        <v>4080078.8660829575</v>
      </c>
    </row>
    <row r="139" spans="1:17" ht="23.25">
      <c r="A139" s="11" t="s">
        <v>603</v>
      </c>
      <c r="B139" s="54" t="s">
        <v>603</v>
      </c>
      <c r="C139" s="12" t="s">
        <v>604</v>
      </c>
      <c r="D139" s="15" t="s">
        <v>605</v>
      </c>
      <c r="E139" s="79" t="s">
        <v>1177</v>
      </c>
      <c r="F139" s="16">
        <f>IFERROR(IFERROR(INDEX('2021 FFS IP'!K:K,MATCH(A:A,'2021 FFS IP'!A:A,0)),INDEX('2021 FFS IMD'!K:K,MATCH(A:A,'2021 FFS IMD'!A:A,0))),0)</f>
        <v>7735901.868166565</v>
      </c>
      <c r="G139" s="16">
        <f>IFERROR(INDEX('2021 FFS OP'!K:K,MATCH(A:A,'2021 FFS OP'!A:A,0)),0)</f>
        <v>644799.94189172401</v>
      </c>
      <c r="H139" s="16">
        <f t="shared" si="13"/>
        <v>8380701.8100582892</v>
      </c>
      <c r="I139" s="16">
        <v>13249980.410382058</v>
      </c>
      <c r="J139" s="16">
        <v>546495.27782344422</v>
      </c>
      <c r="K139" s="16">
        <f t="shared" si="14"/>
        <v>13796475.688205503</v>
      </c>
      <c r="L139" s="17" t="str">
        <f t="shared" si="15"/>
        <v>Yes</v>
      </c>
      <c r="M139" s="16">
        <f t="shared" si="16"/>
        <v>13249980.410382058</v>
      </c>
      <c r="N139" s="16">
        <f t="shared" si="17"/>
        <v>644799.94189172401</v>
      </c>
      <c r="O139" s="16">
        <f>M139*INDEX('Summary by Class and Haircuts'!D:D,MATCH(E:E,'Summary by Class and Haircuts'!A:A,0))</f>
        <v>5843621.2534914594</v>
      </c>
      <c r="P139" s="16">
        <f>N139*INDEX('Summary by Class and Haircuts'!H:H,MATCH(E:E,'Summary by Class and Haircuts'!A:A,0))</f>
        <v>325214.71656612417</v>
      </c>
      <c r="Q139" s="16">
        <f t="shared" si="18"/>
        <v>6168835.9700575834</v>
      </c>
    </row>
    <row r="140" spans="1:17" ht="23.25">
      <c r="A140" s="11" t="s">
        <v>473</v>
      </c>
      <c r="B140" s="54" t="s">
        <v>473</v>
      </c>
      <c r="C140" s="12" t="s">
        <v>474</v>
      </c>
      <c r="D140" s="15" t="s">
        <v>475</v>
      </c>
      <c r="E140" s="79" t="s">
        <v>1177</v>
      </c>
      <c r="F140" s="16">
        <f>IFERROR(IFERROR(INDEX('2021 FFS IP'!K:K,MATCH(A:A,'2021 FFS IP'!A:A,0)),INDEX('2021 FFS IMD'!K:K,MATCH(A:A,'2021 FFS IMD'!A:A,0))),0)</f>
        <v>2324611.1865979629</v>
      </c>
      <c r="G140" s="16">
        <f>IFERROR(INDEX('2021 FFS OP'!K:K,MATCH(A:A,'2021 FFS OP'!A:A,0)),0)</f>
        <v>277863.35872991174</v>
      </c>
      <c r="H140" s="16">
        <f t="shared" si="13"/>
        <v>2602474.5453278748</v>
      </c>
      <c r="I140" s="16">
        <v>10108020.069052294</v>
      </c>
      <c r="J140" s="16">
        <v>656001.10853382421</v>
      </c>
      <c r="K140" s="16">
        <f t="shared" si="14"/>
        <v>10764021.177586118</v>
      </c>
      <c r="L140" s="17" t="str">
        <f t="shared" si="15"/>
        <v>Yes</v>
      </c>
      <c r="M140" s="16">
        <f t="shared" si="16"/>
        <v>10108020.069052294</v>
      </c>
      <c r="N140" s="16">
        <f t="shared" si="17"/>
        <v>656001.10853382421</v>
      </c>
      <c r="O140" s="16">
        <f>M140*INDEX('Summary by Class and Haircuts'!D:D,MATCH(E:E,'Summary by Class and Haircuts'!A:A,0))</f>
        <v>4457926.6592688495</v>
      </c>
      <c r="P140" s="16">
        <f>N140*INDEX('Summary by Class and Haircuts'!H:H,MATCH(E:E,'Summary by Class and Haircuts'!A:A,0))</f>
        <v>330864.19634745491</v>
      </c>
      <c r="Q140" s="16">
        <f t="shared" si="18"/>
        <v>4788790.8556163041</v>
      </c>
    </row>
    <row r="141" spans="1:17" ht="23.25">
      <c r="A141" s="11" t="s">
        <v>58</v>
      </c>
      <c r="B141" s="54" t="s">
        <v>58</v>
      </c>
      <c r="C141" s="12" t="s">
        <v>59</v>
      </c>
      <c r="D141" s="15" t="s">
        <v>60</v>
      </c>
      <c r="E141" s="79" t="s">
        <v>1177</v>
      </c>
      <c r="F141" s="16">
        <f>IFERROR(IFERROR(INDEX('2021 FFS IP'!K:K,MATCH(A:A,'2021 FFS IP'!A:A,0)),INDEX('2021 FFS IMD'!K:K,MATCH(A:A,'2021 FFS IMD'!A:A,0))),0)</f>
        <v>6654167.8506428264</v>
      </c>
      <c r="G141" s="16">
        <f>IFERROR(INDEX('2021 FFS OP'!K:K,MATCH(A:A,'2021 FFS OP'!A:A,0)),0)</f>
        <v>1116516.971491528</v>
      </c>
      <c r="H141" s="16">
        <f t="shared" si="13"/>
        <v>7770684.8221343542</v>
      </c>
      <c r="I141" s="16">
        <v>9732158.4937268756</v>
      </c>
      <c r="J141" s="16">
        <v>3193875.0650591045</v>
      </c>
      <c r="K141" s="16">
        <f t="shared" si="14"/>
        <v>12926033.558785981</v>
      </c>
      <c r="L141" s="17" t="str">
        <f t="shared" si="15"/>
        <v>Yes</v>
      </c>
      <c r="M141" s="16">
        <f t="shared" si="16"/>
        <v>9732158.4937268756</v>
      </c>
      <c r="N141" s="16">
        <f t="shared" si="17"/>
        <v>3193875.0650591045</v>
      </c>
      <c r="O141" s="16">
        <f>M141*INDEX('Summary by Class and Haircuts'!D:D,MATCH(E:E,'Summary by Class and Haircuts'!A:A,0))</f>
        <v>4292160.9281571712</v>
      </c>
      <c r="P141" s="16">
        <f>N141*INDEX('Summary by Class and Haircuts'!H:H,MATCH(E:E,'Summary by Class and Haircuts'!A:A,0))</f>
        <v>1610879.7575003933</v>
      </c>
      <c r="Q141" s="16">
        <f t="shared" si="18"/>
        <v>5903040.6856575646</v>
      </c>
    </row>
    <row r="142" spans="1:17" ht="23.25">
      <c r="A142" s="11" t="s">
        <v>600</v>
      </c>
      <c r="B142" s="54" t="s">
        <v>600</v>
      </c>
      <c r="C142" s="12" t="s">
        <v>601</v>
      </c>
      <c r="D142" s="15" t="s">
        <v>602</v>
      </c>
      <c r="E142" s="79" t="s">
        <v>1177</v>
      </c>
      <c r="F142" s="16">
        <f>IFERROR(IFERROR(INDEX('2021 FFS IP'!K:K,MATCH(A:A,'2021 FFS IP'!A:A,0)),INDEX('2021 FFS IMD'!K:K,MATCH(A:A,'2021 FFS IMD'!A:A,0))),0)</f>
        <v>2748326.1844108077</v>
      </c>
      <c r="G142" s="16">
        <f>IFERROR(INDEX('2021 FFS OP'!K:K,MATCH(A:A,'2021 FFS OP'!A:A,0)),0)</f>
        <v>1112783.0618899949</v>
      </c>
      <c r="H142" s="16">
        <f t="shared" si="13"/>
        <v>3861109.2463008026</v>
      </c>
      <c r="I142" s="16">
        <v>6752986.6476936396</v>
      </c>
      <c r="J142" s="16">
        <v>1318665.3651017668</v>
      </c>
      <c r="K142" s="16">
        <f t="shared" si="14"/>
        <v>8071652.0127954064</v>
      </c>
      <c r="L142" s="17" t="str">
        <f t="shared" si="15"/>
        <v>Yes</v>
      </c>
      <c r="M142" s="16">
        <f t="shared" si="16"/>
        <v>6752986.6476936396</v>
      </c>
      <c r="N142" s="16">
        <f t="shared" si="17"/>
        <v>1318665.3651017668</v>
      </c>
      <c r="O142" s="16">
        <f>M142*INDEX('Summary by Class and Haircuts'!D:D,MATCH(E:E,'Summary by Class and Haircuts'!A:A,0))</f>
        <v>2978260.72769784</v>
      </c>
      <c r="P142" s="16">
        <f>N142*INDEX('Summary by Class and Haircuts'!H:H,MATCH(E:E,'Summary by Class and Haircuts'!A:A,0))</f>
        <v>665089.05335656635</v>
      </c>
      <c r="Q142" s="16">
        <f t="shared" si="18"/>
        <v>3643349.7810544064</v>
      </c>
    </row>
    <row r="143" spans="1:17" ht="23.25">
      <c r="A143" s="11" t="s">
        <v>328</v>
      </c>
      <c r="B143" s="54" t="s">
        <v>328</v>
      </c>
      <c r="C143" s="12" t="s">
        <v>329</v>
      </c>
      <c r="D143" s="15" t="s">
        <v>330</v>
      </c>
      <c r="E143" s="79" t="s">
        <v>1177</v>
      </c>
      <c r="F143" s="16">
        <f>IFERROR(IFERROR(INDEX('2021 FFS IP'!K:K,MATCH(A:A,'2021 FFS IP'!A:A,0)),INDEX('2021 FFS IMD'!K:K,MATCH(A:A,'2021 FFS IMD'!A:A,0))),0)</f>
        <v>787409.52287181793</v>
      </c>
      <c r="G143" s="16">
        <f>IFERROR(INDEX('2021 FFS OP'!K:K,MATCH(A:A,'2021 FFS OP'!A:A,0)),0)</f>
        <v>203310.14315473117</v>
      </c>
      <c r="H143" s="16">
        <f t="shared" si="13"/>
        <v>990719.66602654906</v>
      </c>
      <c r="I143" s="16">
        <v>5009796.8851924855</v>
      </c>
      <c r="J143" s="16">
        <v>279537.43263409496</v>
      </c>
      <c r="K143" s="16">
        <f t="shared" si="14"/>
        <v>5289334.3178265803</v>
      </c>
      <c r="L143" s="17" t="str">
        <f t="shared" si="15"/>
        <v>Yes</v>
      </c>
      <c r="M143" s="16">
        <f t="shared" si="16"/>
        <v>5009796.8851924855</v>
      </c>
      <c r="N143" s="16">
        <f t="shared" si="17"/>
        <v>279537.43263409496</v>
      </c>
      <c r="O143" s="16">
        <f>M143*INDEX('Summary by Class and Haircuts'!D:D,MATCH(E:E,'Summary by Class and Haircuts'!A:A,0))</f>
        <v>2209464.0631353189</v>
      </c>
      <c r="P143" s="16">
        <f>N143*INDEX('Summary by Class and Haircuts'!H:H,MATCH(E:E,'Summary by Class and Haircuts'!A:A,0))</f>
        <v>140988.98125984159</v>
      </c>
      <c r="Q143" s="16">
        <f t="shared" si="18"/>
        <v>2350453.0443951604</v>
      </c>
    </row>
    <row r="144" spans="1:17">
      <c r="A144" s="11" t="s">
        <v>633</v>
      </c>
      <c r="B144" s="54" t="s">
        <v>633</v>
      </c>
      <c r="C144" s="12" t="s">
        <v>634</v>
      </c>
      <c r="D144" s="15" t="s">
        <v>635</v>
      </c>
      <c r="E144" s="79" t="s">
        <v>1177</v>
      </c>
      <c r="F144" s="16">
        <f>IFERROR(IFERROR(INDEX('2021 FFS IP'!K:K,MATCH(A:A,'2021 FFS IP'!A:A,0)),INDEX('2021 FFS IMD'!K:K,MATCH(A:A,'2021 FFS IMD'!A:A,0))),0)</f>
        <v>1744081.2151642819</v>
      </c>
      <c r="G144" s="16">
        <f>IFERROR(INDEX('2021 FFS OP'!K:K,MATCH(A:A,'2021 FFS OP'!A:A,0)),0)</f>
        <v>457461.33741541544</v>
      </c>
      <c r="H144" s="16">
        <f t="shared" si="13"/>
        <v>2201542.5525796972</v>
      </c>
      <c r="I144" s="16">
        <v>5994041.9104127344</v>
      </c>
      <c r="J144" s="16">
        <v>944492.4805849666</v>
      </c>
      <c r="K144" s="16">
        <f t="shared" si="14"/>
        <v>6938534.3909977013</v>
      </c>
      <c r="L144" s="17" t="str">
        <f t="shared" si="15"/>
        <v>Yes</v>
      </c>
      <c r="M144" s="16">
        <f t="shared" si="16"/>
        <v>5994041.9104127344</v>
      </c>
      <c r="N144" s="16">
        <f t="shared" si="17"/>
        <v>944492.4805849666</v>
      </c>
      <c r="O144" s="16">
        <f>M144*INDEX('Summary by Class and Haircuts'!D:D,MATCH(E:E,'Summary by Class and Haircuts'!A:A,0))</f>
        <v>2643544.338719246</v>
      </c>
      <c r="P144" s="16">
        <f>N144*INDEX('Summary by Class and Haircuts'!H:H,MATCH(E:E,'Summary by Class and Haircuts'!A:A,0))</f>
        <v>476369.23395358311</v>
      </c>
      <c r="Q144" s="16">
        <f t="shared" si="18"/>
        <v>3119913.572672829</v>
      </c>
    </row>
    <row r="145" spans="1:17">
      <c r="A145" s="11" t="s">
        <v>331</v>
      </c>
      <c r="B145" s="54" t="s">
        <v>331</v>
      </c>
      <c r="C145" s="12" t="s">
        <v>332</v>
      </c>
      <c r="D145" s="15" t="s">
        <v>333</v>
      </c>
      <c r="E145" s="79" t="s">
        <v>1177</v>
      </c>
      <c r="F145" s="16">
        <f>IFERROR(IFERROR(INDEX('2021 FFS IP'!K:K,MATCH(A:A,'2021 FFS IP'!A:A,0)),INDEX('2021 FFS IMD'!K:K,MATCH(A:A,'2021 FFS IMD'!A:A,0))),0)</f>
        <v>1638821.6181407347</v>
      </c>
      <c r="G145" s="16">
        <f>IFERROR(INDEX('2021 FFS OP'!K:K,MATCH(A:A,'2021 FFS OP'!A:A,0)),0)</f>
        <v>1051328.3068678384</v>
      </c>
      <c r="H145" s="16">
        <f t="shared" si="13"/>
        <v>2690149.9250085731</v>
      </c>
      <c r="I145" s="16">
        <v>6596851.8213443477</v>
      </c>
      <c r="J145" s="16">
        <v>2156762.5794512476</v>
      </c>
      <c r="K145" s="16">
        <f t="shared" si="14"/>
        <v>8753614.4007955957</v>
      </c>
      <c r="L145" s="17" t="str">
        <f t="shared" si="15"/>
        <v>Yes</v>
      </c>
      <c r="M145" s="16">
        <f t="shared" si="16"/>
        <v>6596851.8213443477</v>
      </c>
      <c r="N145" s="16">
        <f t="shared" si="17"/>
        <v>2156762.5794512476</v>
      </c>
      <c r="O145" s="16">
        <f>M145*INDEX('Summary by Class and Haircuts'!D:D,MATCH(E:E,'Summary by Class and Haircuts'!A:A,0))</f>
        <v>2909400.792708803</v>
      </c>
      <c r="P145" s="16">
        <f>N145*INDEX('Summary by Class and Haircuts'!H:H,MATCH(E:E,'Summary by Class and Haircuts'!A:A,0))</f>
        <v>1087796.2068651095</v>
      </c>
      <c r="Q145" s="16">
        <f t="shared" si="18"/>
        <v>3997196.9995739125</v>
      </c>
    </row>
    <row r="146" spans="1:17">
      <c r="A146" s="11" t="s">
        <v>425</v>
      </c>
      <c r="B146" s="54" t="s">
        <v>425</v>
      </c>
      <c r="C146" s="12" t="s">
        <v>426</v>
      </c>
      <c r="D146" s="15" t="s">
        <v>427</v>
      </c>
      <c r="E146" s="79" t="s">
        <v>1177</v>
      </c>
      <c r="F146" s="16">
        <f>IFERROR(IFERROR(INDEX('2021 FFS IP'!K:K,MATCH(A:A,'2021 FFS IP'!A:A,0)),INDEX('2021 FFS IMD'!K:K,MATCH(A:A,'2021 FFS IMD'!A:A,0))),0)</f>
        <v>2977478.012284766</v>
      </c>
      <c r="G146" s="16">
        <f>IFERROR(INDEX('2021 FFS OP'!K:K,MATCH(A:A,'2021 FFS OP'!A:A,0)),0)</f>
        <v>201847.52138278159</v>
      </c>
      <c r="H146" s="16">
        <f t="shared" si="13"/>
        <v>3179325.5336675476</v>
      </c>
      <c r="I146" s="16">
        <v>7604761.582284499</v>
      </c>
      <c r="J146" s="16">
        <v>256250.5829547545</v>
      </c>
      <c r="K146" s="16">
        <f t="shared" si="14"/>
        <v>7861012.1652392531</v>
      </c>
      <c r="L146" s="17" t="str">
        <f t="shared" si="15"/>
        <v>Yes</v>
      </c>
      <c r="M146" s="16">
        <f t="shared" si="16"/>
        <v>7604761.582284499</v>
      </c>
      <c r="N146" s="16">
        <f t="shared" si="17"/>
        <v>256250.5829547545</v>
      </c>
      <c r="O146" s="16">
        <f>M146*INDEX('Summary by Class and Haircuts'!D:D,MATCH(E:E,'Summary by Class and Haircuts'!A:A,0))</f>
        <v>3353917.8952409974</v>
      </c>
      <c r="P146" s="16">
        <f>N146*INDEX('Summary by Class and Haircuts'!H:H,MATCH(E:E,'Summary by Class and Haircuts'!A:A,0))</f>
        <v>129243.9023195951</v>
      </c>
      <c r="Q146" s="16">
        <f t="shared" si="18"/>
        <v>3483161.7975605926</v>
      </c>
    </row>
    <row r="147" spans="1:17">
      <c r="A147" s="11" t="s">
        <v>386</v>
      </c>
      <c r="B147" s="54" t="s">
        <v>386</v>
      </c>
      <c r="C147" s="12" t="s">
        <v>387</v>
      </c>
      <c r="D147" s="15" t="s">
        <v>388</v>
      </c>
      <c r="E147" s="79" t="s">
        <v>1177</v>
      </c>
      <c r="F147" s="16">
        <f>IFERROR(IFERROR(INDEX('2021 FFS IP'!K:K,MATCH(A:A,'2021 FFS IP'!A:A,0)),INDEX('2021 FFS IMD'!K:K,MATCH(A:A,'2021 FFS IMD'!A:A,0))),0)</f>
        <v>8592885.3609332517</v>
      </c>
      <c r="G147" s="16">
        <f>IFERROR(INDEX('2021 FFS OP'!K:K,MATCH(A:A,'2021 FFS OP'!A:A,0)),0)</f>
        <v>687887.6112042719</v>
      </c>
      <c r="H147" s="16">
        <f t="shared" si="13"/>
        <v>9280772.9721375238</v>
      </c>
      <c r="I147" s="16">
        <v>20835641.55026979</v>
      </c>
      <c r="J147" s="16">
        <v>1300762.2294572287</v>
      </c>
      <c r="K147" s="16">
        <f t="shared" si="14"/>
        <v>22136403.779727019</v>
      </c>
      <c r="L147" s="17" t="str">
        <f t="shared" si="15"/>
        <v>Yes</v>
      </c>
      <c r="M147" s="16">
        <f t="shared" si="16"/>
        <v>20835641.55026979</v>
      </c>
      <c r="N147" s="16">
        <f t="shared" si="17"/>
        <v>1300762.2294572287</v>
      </c>
      <c r="O147" s="16">
        <f>M147*INDEX('Summary by Class and Haircuts'!D:D,MATCH(E:E,'Summary by Class and Haircuts'!A:A,0))</f>
        <v>9189115.306003347</v>
      </c>
      <c r="P147" s="16">
        <f>N147*INDEX('Summary by Class and Haircuts'!H:H,MATCH(E:E,'Summary by Class and Haircuts'!A:A,0))</f>
        <v>656059.3329642202</v>
      </c>
      <c r="Q147" s="16">
        <f t="shared" si="18"/>
        <v>9845174.6389675681</v>
      </c>
    </row>
    <row r="148" spans="1:17">
      <c r="A148" s="11" t="s">
        <v>431</v>
      </c>
      <c r="B148" s="54" t="s">
        <v>431</v>
      </c>
      <c r="C148" s="12" t="s">
        <v>432</v>
      </c>
      <c r="D148" s="15" t="s">
        <v>433</v>
      </c>
      <c r="E148" s="79" t="s">
        <v>1177</v>
      </c>
      <c r="F148" s="16">
        <f>IFERROR(IFERROR(INDEX('2021 FFS IP'!K:K,MATCH(A:A,'2021 FFS IP'!A:A,0)),INDEX('2021 FFS IMD'!K:K,MATCH(A:A,'2021 FFS IMD'!A:A,0))),0)</f>
        <v>3290881.3744000942</v>
      </c>
      <c r="G148" s="16">
        <f>IFERROR(INDEX('2021 FFS OP'!K:K,MATCH(A:A,'2021 FFS OP'!A:A,0)),0)</f>
        <v>454271.73234564345</v>
      </c>
      <c r="H148" s="16">
        <f t="shared" si="13"/>
        <v>3745153.1067457376</v>
      </c>
      <c r="I148" s="16">
        <v>8882261.6098633371</v>
      </c>
      <c r="J148" s="16">
        <v>568733.91961687675</v>
      </c>
      <c r="K148" s="16">
        <f t="shared" si="14"/>
        <v>9450995.5294802133</v>
      </c>
      <c r="L148" s="17" t="str">
        <f t="shared" si="15"/>
        <v>Yes</v>
      </c>
      <c r="M148" s="16">
        <f t="shared" si="16"/>
        <v>8882261.6098633371</v>
      </c>
      <c r="N148" s="16">
        <f t="shared" si="17"/>
        <v>568733.91961687675</v>
      </c>
      <c r="O148" s="16">
        <f>M148*INDEX('Summary by Class and Haircuts'!D:D,MATCH(E:E,'Summary by Class and Haircuts'!A:A,0))</f>
        <v>3917332.0348306848</v>
      </c>
      <c r="P148" s="16">
        <f>N148*INDEX('Summary by Class and Haircuts'!H:H,MATCH(E:E,'Summary by Class and Haircuts'!A:A,0))</f>
        <v>286849.65437047504</v>
      </c>
      <c r="Q148" s="16">
        <f t="shared" si="18"/>
        <v>4204181.6892011594</v>
      </c>
    </row>
    <row r="149" spans="1:17" ht="23.25">
      <c r="A149" s="11" t="s">
        <v>984</v>
      </c>
      <c r="B149" s="54" t="s">
        <v>984</v>
      </c>
      <c r="C149" s="12" t="s">
        <v>985</v>
      </c>
      <c r="D149" s="15" t="s">
        <v>986</v>
      </c>
      <c r="E149" s="79" t="s">
        <v>1177</v>
      </c>
      <c r="F149" s="16">
        <f>IFERROR(IFERROR(INDEX('2021 FFS IP'!K:K,MATCH(A:A,'2021 FFS IP'!A:A,0)),INDEX('2021 FFS IMD'!K:K,MATCH(A:A,'2021 FFS IMD'!A:A,0))),0)</f>
        <v>6276188.472458615</v>
      </c>
      <c r="G149" s="16">
        <f>IFERROR(INDEX('2021 FFS OP'!K:K,MATCH(A:A,'2021 FFS OP'!A:A,0)),0)</f>
        <v>752857.40572129074</v>
      </c>
      <c r="H149" s="16">
        <f t="shared" si="13"/>
        <v>7029045.8781799059</v>
      </c>
      <c r="I149" s="16">
        <v>17939025.395454206</v>
      </c>
      <c r="J149" s="16">
        <v>1186992.6791665121</v>
      </c>
      <c r="K149" s="16">
        <f t="shared" si="14"/>
        <v>19126018.074620716</v>
      </c>
      <c r="L149" s="17" t="str">
        <f t="shared" si="15"/>
        <v>Yes</v>
      </c>
      <c r="M149" s="16">
        <f t="shared" si="16"/>
        <v>17939025.395454206</v>
      </c>
      <c r="N149" s="16">
        <f t="shared" si="17"/>
        <v>1186992.6791665121</v>
      </c>
      <c r="O149" s="16">
        <f>M149*INDEX('Summary by Class and Haircuts'!D:D,MATCH(E:E,'Summary by Class and Haircuts'!A:A,0))</f>
        <v>7911624.532339707</v>
      </c>
      <c r="P149" s="16">
        <f>N149*INDEX('Summary by Class and Haircuts'!H:H,MATCH(E:E,'Summary by Class and Haircuts'!A:A,0))</f>
        <v>598677.91952441586</v>
      </c>
      <c r="Q149" s="16">
        <f t="shared" si="18"/>
        <v>8510302.4518641233</v>
      </c>
    </row>
    <row r="150" spans="1:17">
      <c r="A150" s="11" t="s">
        <v>912</v>
      </c>
      <c r="B150" s="54" t="s">
        <v>912</v>
      </c>
      <c r="C150" s="12" t="s">
        <v>913</v>
      </c>
      <c r="D150" s="15" t="s">
        <v>914</v>
      </c>
      <c r="E150" s="79" t="s">
        <v>1177</v>
      </c>
      <c r="F150" s="16">
        <f>IFERROR(IFERROR(INDEX('2021 FFS IP'!K:K,MATCH(A:A,'2021 FFS IP'!A:A,0)),INDEX('2021 FFS IMD'!K:K,MATCH(A:A,'2021 FFS IMD'!A:A,0))),0)</f>
        <v>1406178.2310248166</v>
      </c>
      <c r="G150" s="16">
        <f>IFERROR(INDEX('2021 FFS OP'!K:K,MATCH(A:A,'2021 FFS OP'!A:A,0)),0)</f>
        <v>361055.01929795637</v>
      </c>
      <c r="H150" s="16">
        <f t="shared" si="13"/>
        <v>1767233.2503227731</v>
      </c>
      <c r="I150" s="16">
        <v>7858766.9701898983</v>
      </c>
      <c r="J150" s="16">
        <v>862714.58675022505</v>
      </c>
      <c r="K150" s="16">
        <f t="shared" si="14"/>
        <v>8721481.5569401234</v>
      </c>
      <c r="L150" s="17" t="str">
        <f t="shared" si="15"/>
        <v>Yes</v>
      </c>
      <c r="M150" s="16">
        <f t="shared" si="16"/>
        <v>7858766.9701898983</v>
      </c>
      <c r="N150" s="16">
        <f t="shared" si="17"/>
        <v>862714.58675022505</v>
      </c>
      <c r="O150" s="16">
        <f>M150*INDEX('Summary by Class and Haircuts'!D:D,MATCH(E:E,'Summary by Class and Haircuts'!A:A,0))</f>
        <v>3465941.5539403185</v>
      </c>
      <c r="P150" s="16">
        <f>N150*INDEX('Summary by Class and Haircuts'!H:H,MATCH(E:E,'Summary by Class and Haircuts'!A:A,0))</f>
        <v>435123.30194122257</v>
      </c>
      <c r="Q150" s="16">
        <f t="shared" si="18"/>
        <v>3901064.855881541</v>
      </c>
    </row>
    <row r="151" spans="1:17" ht="23.25">
      <c r="A151" s="11" t="s">
        <v>854</v>
      </c>
      <c r="B151" s="54" t="s">
        <v>854</v>
      </c>
      <c r="C151" s="12" t="s">
        <v>855</v>
      </c>
      <c r="D151" s="15" t="s">
        <v>856</v>
      </c>
      <c r="E151" s="79" t="s">
        <v>1177</v>
      </c>
      <c r="F151" s="16">
        <f>IFERROR(IFERROR(INDEX('2021 FFS IP'!K:K,MATCH(A:A,'2021 FFS IP'!A:A,0)),INDEX('2021 FFS IMD'!K:K,MATCH(A:A,'2021 FFS IMD'!A:A,0))),0)</f>
        <v>6681318.8996142549</v>
      </c>
      <c r="G151" s="16">
        <f>IFERROR(INDEX('2021 FFS OP'!K:K,MATCH(A:A,'2021 FFS OP'!A:A,0)),0)</f>
        <v>694605.29527056334</v>
      </c>
      <c r="H151" s="16">
        <f t="shared" si="13"/>
        <v>7375924.194884818</v>
      </c>
      <c r="I151" s="16">
        <v>12609353.204032805</v>
      </c>
      <c r="J151" s="16">
        <v>740408.10091746575</v>
      </c>
      <c r="K151" s="16">
        <f t="shared" si="14"/>
        <v>13349761.304950271</v>
      </c>
      <c r="L151" s="17" t="str">
        <f t="shared" si="15"/>
        <v>Yes</v>
      </c>
      <c r="M151" s="16">
        <f t="shared" si="16"/>
        <v>12609353.204032805</v>
      </c>
      <c r="N151" s="16">
        <f t="shared" si="17"/>
        <v>740408.10091746575</v>
      </c>
      <c r="O151" s="16">
        <f>M151*INDEX('Summary by Class and Haircuts'!D:D,MATCH(E:E,'Summary by Class and Haircuts'!A:A,0))</f>
        <v>5561086.287956411</v>
      </c>
      <c r="P151" s="16">
        <f>N151*INDEX('Summary by Class and Haircuts'!H:H,MATCH(E:E,'Summary by Class and Haircuts'!A:A,0))</f>
        <v>373436.15443993022</v>
      </c>
      <c r="Q151" s="16">
        <f t="shared" si="18"/>
        <v>5934522.4423963409</v>
      </c>
    </row>
    <row r="152" spans="1:17">
      <c r="A152" s="11" t="s">
        <v>276</v>
      </c>
      <c r="B152" s="54" t="s">
        <v>276</v>
      </c>
      <c r="C152" s="12" t="s">
        <v>277</v>
      </c>
      <c r="D152" s="15" t="s">
        <v>278</v>
      </c>
      <c r="E152" s="79" t="s">
        <v>1177</v>
      </c>
      <c r="F152" s="16">
        <f>IFERROR(IFERROR(INDEX('2021 FFS IP'!K:K,MATCH(A:A,'2021 FFS IP'!A:A,0)),INDEX('2021 FFS IMD'!K:K,MATCH(A:A,'2021 FFS IMD'!A:A,0))),0)</f>
        <v>-2620969.4257832542</v>
      </c>
      <c r="G152" s="16">
        <f>IFERROR(INDEX('2021 FFS OP'!K:K,MATCH(A:A,'2021 FFS OP'!A:A,0)),0)</f>
        <v>633008.60818086797</v>
      </c>
      <c r="H152" s="16">
        <f t="shared" si="13"/>
        <v>-1987960.8176023862</v>
      </c>
      <c r="I152" s="16">
        <v>40615017.75190632</v>
      </c>
      <c r="J152" s="16">
        <v>3169805.8270087386</v>
      </c>
      <c r="K152" s="16">
        <f t="shared" si="14"/>
        <v>43784823.57891506</v>
      </c>
      <c r="L152" s="17" t="str">
        <f t="shared" si="15"/>
        <v>Yes</v>
      </c>
      <c r="M152" s="16">
        <f t="shared" si="16"/>
        <v>40615017.75190632</v>
      </c>
      <c r="N152" s="16">
        <f t="shared" si="17"/>
        <v>3169805.8270087386</v>
      </c>
      <c r="O152" s="16">
        <f>M152*INDEX('Summary by Class and Haircuts'!D:D,MATCH(E:E,'Summary by Class and Haircuts'!A:A,0))</f>
        <v>17912387.308890302</v>
      </c>
      <c r="P152" s="16">
        <f>N152*INDEX('Summary by Class and Haircuts'!H:H,MATCH(E:E,'Summary by Class and Haircuts'!A:A,0))</f>
        <v>1598740.0690141516</v>
      </c>
      <c r="Q152" s="16">
        <f t="shared" si="18"/>
        <v>19511127.377904452</v>
      </c>
    </row>
    <row r="153" spans="1:17" ht="23.25">
      <c r="A153" s="11" t="s">
        <v>494</v>
      </c>
      <c r="B153" s="54" t="s">
        <v>494</v>
      </c>
      <c r="C153" s="12" t="s">
        <v>495</v>
      </c>
      <c r="D153" s="15" t="s">
        <v>496</v>
      </c>
      <c r="E153" s="79" t="s">
        <v>1177</v>
      </c>
      <c r="F153" s="16">
        <f>IFERROR(IFERROR(INDEX('2021 FFS IP'!K:K,MATCH(A:A,'2021 FFS IP'!A:A,0)),INDEX('2021 FFS IMD'!K:K,MATCH(A:A,'2021 FFS IMD'!A:A,0))),0)</f>
        <v>3714256.8396527711</v>
      </c>
      <c r="G153" s="16">
        <f>IFERROR(INDEX('2021 FFS OP'!K:K,MATCH(A:A,'2021 FFS OP'!A:A,0)),0)</f>
        <v>563259.82576957787</v>
      </c>
      <c r="H153" s="16">
        <f t="shared" si="13"/>
        <v>4277516.6654223492</v>
      </c>
      <c r="I153" s="16">
        <v>13177340.106527451</v>
      </c>
      <c r="J153" s="16">
        <v>931984.42669531377</v>
      </c>
      <c r="K153" s="16">
        <f t="shared" si="14"/>
        <v>14109324.533222765</v>
      </c>
      <c r="L153" s="17" t="str">
        <f t="shared" si="15"/>
        <v>Yes</v>
      </c>
      <c r="M153" s="16">
        <f t="shared" si="16"/>
        <v>13177340.106527451</v>
      </c>
      <c r="N153" s="16">
        <f t="shared" si="17"/>
        <v>931984.42669531377</v>
      </c>
      <c r="O153" s="16">
        <f>M153*INDEX('Summary by Class and Haircuts'!D:D,MATCH(E:E,'Summary by Class and Haircuts'!A:A,0))</f>
        <v>5811584.7968086815</v>
      </c>
      <c r="P153" s="16">
        <f>N153*INDEX('Summary by Class and Haircuts'!H:H,MATCH(E:E,'Summary by Class and Haircuts'!A:A,0))</f>
        <v>470060.60559269477</v>
      </c>
      <c r="Q153" s="16">
        <f t="shared" si="18"/>
        <v>6281645.4024013765</v>
      </c>
    </row>
    <row r="154" spans="1:17">
      <c r="A154" s="11" t="s">
        <v>177</v>
      </c>
      <c r="B154" s="54" t="s">
        <v>177</v>
      </c>
      <c r="C154" s="12" t="s">
        <v>178</v>
      </c>
      <c r="D154" s="15" t="s">
        <v>179</v>
      </c>
      <c r="E154" s="79" t="s">
        <v>1177</v>
      </c>
      <c r="F154" s="16">
        <f>IFERROR(IFERROR(INDEX('2021 FFS IP'!K:K,MATCH(A:A,'2021 FFS IP'!A:A,0)),INDEX('2021 FFS IMD'!K:K,MATCH(A:A,'2021 FFS IMD'!A:A,0))),0)</f>
        <v>2353056.7754439823</v>
      </c>
      <c r="G154" s="16">
        <f>IFERROR(INDEX('2021 FFS OP'!K:K,MATCH(A:A,'2021 FFS OP'!A:A,0)),0)</f>
        <v>801721.97421039897</v>
      </c>
      <c r="H154" s="16">
        <f t="shared" si="13"/>
        <v>3154778.7496543815</v>
      </c>
      <c r="I154" s="16">
        <v>4437838.7792988326</v>
      </c>
      <c r="J154" s="16">
        <v>1332304.8830188096</v>
      </c>
      <c r="K154" s="16">
        <f t="shared" si="14"/>
        <v>5770143.662317642</v>
      </c>
      <c r="L154" s="17" t="str">
        <f t="shared" si="15"/>
        <v>Yes</v>
      </c>
      <c r="M154" s="16">
        <f t="shared" si="16"/>
        <v>4437838.7792988326</v>
      </c>
      <c r="N154" s="16">
        <f t="shared" si="17"/>
        <v>1332304.8830188096</v>
      </c>
      <c r="O154" s="16">
        <f>M154*INDEX('Summary by Class and Haircuts'!D:D,MATCH(E:E,'Summary by Class and Haircuts'!A:A,0))</f>
        <v>1957214.1397250174</v>
      </c>
      <c r="P154" s="16">
        <f>N154*INDEX('Summary by Class and Haircuts'!H:H,MATCH(E:E,'Summary by Class and Haircuts'!A:A,0))</f>
        <v>671968.35291182983</v>
      </c>
      <c r="Q154" s="16">
        <f t="shared" si="18"/>
        <v>2629182.4926368473</v>
      </c>
    </row>
    <row r="155" spans="1:17">
      <c r="A155" s="11" t="s">
        <v>443</v>
      </c>
      <c r="B155" s="54" t="s">
        <v>443</v>
      </c>
      <c r="C155" s="12" t="s">
        <v>444</v>
      </c>
      <c r="D155" s="15" t="s">
        <v>445</v>
      </c>
      <c r="E155" s="79" t="s">
        <v>1177</v>
      </c>
      <c r="F155" s="16">
        <f>IFERROR(IFERROR(INDEX('2021 FFS IP'!K:K,MATCH(A:A,'2021 FFS IP'!A:A,0)),INDEX('2021 FFS IMD'!K:K,MATCH(A:A,'2021 FFS IMD'!A:A,0))),0)</f>
        <v>2823597.9499316788</v>
      </c>
      <c r="G155" s="16">
        <f>IFERROR(INDEX('2021 FFS OP'!K:K,MATCH(A:A,'2021 FFS OP'!A:A,0)),0)</f>
        <v>604237.45243690035</v>
      </c>
      <c r="H155" s="16">
        <f t="shared" si="13"/>
        <v>3427835.4023685791</v>
      </c>
      <c r="I155" s="16">
        <v>7672750.7040474955</v>
      </c>
      <c r="J155" s="16">
        <v>1018375.6557194412</v>
      </c>
      <c r="K155" s="16">
        <f t="shared" si="14"/>
        <v>8691126.3597669359</v>
      </c>
      <c r="L155" s="17" t="str">
        <f t="shared" si="15"/>
        <v>Yes</v>
      </c>
      <c r="M155" s="16">
        <f t="shared" si="16"/>
        <v>7672750.7040474955</v>
      </c>
      <c r="N155" s="16">
        <f t="shared" si="17"/>
        <v>1018375.6557194412</v>
      </c>
      <c r="O155" s="16">
        <f>M155*INDEX('Summary by Class and Haircuts'!D:D,MATCH(E:E,'Summary by Class and Haircuts'!A:A,0))</f>
        <v>3383903.0472665168</v>
      </c>
      <c r="P155" s="16">
        <f>N155*INDEX('Summary by Class and Haircuts'!H:H,MATCH(E:E,'Summary by Class and Haircuts'!A:A,0))</f>
        <v>513633.34379495512</v>
      </c>
      <c r="Q155" s="16">
        <f t="shared" si="18"/>
        <v>3897536.3910614718</v>
      </c>
    </row>
    <row r="156" spans="1:17">
      <c r="A156" s="11" t="s">
        <v>712</v>
      </c>
      <c r="B156" s="54" t="s">
        <v>712</v>
      </c>
      <c r="C156" s="12" t="s">
        <v>713</v>
      </c>
      <c r="D156" s="15" t="s">
        <v>714</v>
      </c>
      <c r="E156" s="79" t="s">
        <v>1177</v>
      </c>
      <c r="F156" s="16">
        <f>IFERROR(IFERROR(INDEX('2021 FFS IP'!K:K,MATCH(A:A,'2021 FFS IP'!A:A,0)),INDEX('2021 FFS IMD'!K:K,MATCH(A:A,'2021 FFS IMD'!A:A,0))),0)</f>
        <v>2771104.507840876</v>
      </c>
      <c r="G156" s="16">
        <f>IFERROR(INDEX('2021 FFS OP'!K:K,MATCH(A:A,'2021 FFS OP'!A:A,0)),0)</f>
        <v>377782.56751747604</v>
      </c>
      <c r="H156" s="16">
        <f t="shared" si="13"/>
        <v>3148887.0753583522</v>
      </c>
      <c r="I156" s="16">
        <v>6364492.5667546913</v>
      </c>
      <c r="J156" s="16">
        <v>695129.45556634152</v>
      </c>
      <c r="K156" s="16">
        <f t="shared" si="14"/>
        <v>7059622.0223210324</v>
      </c>
      <c r="L156" s="17" t="str">
        <f t="shared" si="15"/>
        <v>Yes</v>
      </c>
      <c r="M156" s="16">
        <f t="shared" si="16"/>
        <v>6364492.5667546913</v>
      </c>
      <c r="N156" s="16">
        <f t="shared" si="17"/>
        <v>695129.45556634152</v>
      </c>
      <c r="O156" s="16">
        <f>M156*INDEX('Summary by Class and Haircuts'!D:D,MATCH(E:E,'Summary by Class and Haircuts'!A:A,0))</f>
        <v>2806923.6994218105</v>
      </c>
      <c r="P156" s="16">
        <f>N156*INDEX('Summary by Class and Haircuts'!H:H,MATCH(E:E,'Summary by Class and Haircuts'!A:A,0))</f>
        <v>350599.17686334631</v>
      </c>
      <c r="Q156" s="16">
        <f t="shared" si="18"/>
        <v>3157522.8762851567</v>
      </c>
    </row>
    <row r="157" spans="1:17">
      <c r="A157" s="11" t="s">
        <v>679</v>
      </c>
      <c r="B157" s="54" t="s">
        <v>679</v>
      </c>
      <c r="C157" s="12" t="s">
        <v>680</v>
      </c>
      <c r="D157" s="15" t="s">
        <v>681</v>
      </c>
      <c r="E157" s="79" t="s">
        <v>1177</v>
      </c>
      <c r="F157" s="16">
        <f>IFERROR(IFERROR(INDEX('2021 FFS IP'!K:K,MATCH(A:A,'2021 FFS IP'!A:A,0)),INDEX('2021 FFS IMD'!K:K,MATCH(A:A,'2021 FFS IMD'!A:A,0))),0)</f>
        <v>4342522.6649120767</v>
      </c>
      <c r="G157" s="16">
        <f>IFERROR(INDEX('2021 FFS OP'!K:K,MATCH(A:A,'2021 FFS OP'!A:A,0)),0)</f>
        <v>590312.07761896774</v>
      </c>
      <c r="H157" s="16">
        <f t="shared" si="13"/>
        <v>4932834.7425310444</v>
      </c>
      <c r="I157" s="16">
        <v>11519461.482390016</v>
      </c>
      <c r="J157" s="16">
        <v>893495.51522610686</v>
      </c>
      <c r="K157" s="16">
        <f t="shared" si="14"/>
        <v>12412956.997616123</v>
      </c>
      <c r="L157" s="17" t="str">
        <f t="shared" si="15"/>
        <v>Yes</v>
      </c>
      <c r="M157" s="16">
        <f t="shared" si="16"/>
        <v>11519461.482390016</v>
      </c>
      <c r="N157" s="16">
        <f t="shared" si="17"/>
        <v>893495.51522610686</v>
      </c>
      <c r="O157" s="16">
        <f>M157*INDEX('Summary by Class and Haircuts'!D:D,MATCH(E:E,'Summary by Class and Haircuts'!A:A,0))</f>
        <v>5080412.7902351758</v>
      </c>
      <c r="P157" s="16">
        <f>N157*INDEX('Summary by Class and Haircuts'!H:H,MATCH(E:E,'Summary by Class and Haircuts'!A:A,0))</f>
        <v>450648.13418695348</v>
      </c>
      <c r="Q157" s="16">
        <f t="shared" si="18"/>
        <v>5531060.9244221291</v>
      </c>
    </row>
    <row r="158" spans="1:17" ht="23.25">
      <c r="A158" s="11" t="s">
        <v>49</v>
      </c>
      <c r="B158" s="54" t="s">
        <v>49</v>
      </c>
      <c r="C158" s="12" t="s">
        <v>50</v>
      </c>
      <c r="D158" s="15" t="s">
        <v>51</v>
      </c>
      <c r="E158" s="79" t="s">
        <v>1177</v>
      </c>
      <c r="F158" s="16">
        <f>IFERROR(IFERROR(INDEX('2021 FFS IP'!K:K,MATCH(A:A,'2021 FFS IP'!A:A,0)),INDEX('2021 FFS IMD'!K:K,MATCH(A:A,'2021 FFS IMD'!A:A,0))),0)</f>
        <v>2116708.6725257263</v>
      </c>
      <c r="G158" s="16">
        <f>IFERROR(INDEX('2021 FFS OP'!K:K,MATCH(A:A,'2021 FFS OP'!A:A,0)),0)</f>
        <v>658338.11167805269</v>
      </c>
      <c r="H158" s="16">
        <f t="shared" si="13"/>
        <v>2775046.784203779</v>
      </c>
      <c r="I158" s="16">
        <v>4831055.161925965</v>
      </c>
      <c r="J158" s="16">
        <v>1410831.5063075251</v>
      </c>
      <c r="K158" s="16">
        <f t="shared" si="14"/>
        <v>6241886.6682334896</v>
      </c>
      <c r="L158" s="17" t="str">
        <f t="shared" si="15"/>
        <v>Yes</v>
      </c>
      <c r="M158" s="16">
        <f t="shared" si="16"/>
        <v>4831055.161925965</v>
      </c>
      <c r="N158" s="16">
        <f t="shared" si="17"/>
        <v>1410831.5063075251</v>
      </c>
      <c r="O158" s="16">
        <f>M158*INDEX('Summary by Class and Haircuts'!D:D,MATCH(E:E,'Summary by Class and Haircuts'!A:A,0))</f>
        <v>2130633.8384394762</v>
      </c>
      <c r="P158" s="16">
        <f>N158*INDEX('Summary by Class and Haircuts'!H:H,MATCH(E:E,'Summary by Class and Haircuts'!A:A,0))</f>
        <v>711574.45687767479</v>
      </c>
      <c r="Q158" s="16">
        <f t="shared" si="18"/>
        <v>2842208.2953171511</v>
      </c>
    </row>
    <row r="159" spans="1:17" ht="23.25">
      <c r="A159" s="11" t="s">
        <v>371</v>
      </c>
      <c r="B159" s="54" t="s">
        <v>371</v>
      </c>
      <c r="C159" s="12" t="s">
        <v>372</v>
      </c>
      <c r="D159" s="15" t="s">
        <v>373</v>
      </c>
      <c r="E159" s="79" t="s">
        <v>1177</v>
      </c>
      <c r="F159" s="16">
        <f>IFERROR(IFERROR(INDEX('2021 FFS IP'!K:K,MATCH(A:A,'2021 FFS IP'!A:A,0)),INDEX('2021 FFS IMD'!K:K,MATCH(A:A,'2021 FFS IMD'!A:A,0))),0)</f>
        <v>2472873.8227035883</v>
      </c>
      <c r="G159" s="16">
        <f>IFERROR(INDEX('2021 FFS OP'!K:K,MATCH(A:A,'2021 FFS OP'!A:A,0)),0)</f>
        <v>375053.20382253721</v>
      </c>
      <c r="H159" s="16">
        <f t="shared" si="13"/>
        <v>2847927.0265261256</v>
      </c>
      <c r="I159" s="16">
        <v>8343516.9693036601</v>
      </c>
      <c r="J159" s="16">
        <v>697591.88590192003</v>
      </c>
      <c r="K159" s="16">
        <f t="shared" si="14"/>
        <v>9041108.8552055806</v>
      </c>
      <c r="L159" s="17" t="str">
        <f t="shared" si="15"/>
        <v>Yes</v>
      </c>
      <c r="M159" s="16">
        <f t="shared" si="16"/>
        <v>8343516.9693036601</v>
      </c>
      <c r="N159" s="16">
        <f t="shared" si="17"/>
        <v>697591.88590192003</v>
      </c>
      <c r="O159" s="16">
        <f>M159*INDEX('Summary by Class and Haircuts'!D:D,MATCH(E:E,'Summary by Class and Haircuts'!A:A,0))</f>
        <v>3679730.2019017586</v>
      </c>
      <c r="P159" s="16">
        <f>N159*INDEX('Summary by Class and Haircuts'!H:H,MATCH(E:E,'Summary by Class and Haircuts'!A:A,0))</f>
        <v>351841.14127993659</v>
      </c>
      <c r="Q159" s="16">
        <f t="shared" si="18"/>
        <v>4031571.3431816953</v>
      </c>
    </row>
    <row r="160" spans="1:17">
      <c r="A160" s="11" t="s">
        <v>440</v>
      </c>
      <c r="B160" s="54" t="s">
        <v>440</v>
      </c>
      <c r="C160" s="12" t="s">
        <v>441</v>
      </c>
      <c r="D160" s="15" t="s">
        <v>442</v>
      </c>
      <c r="E160" s="79" t="s">
        <v>1177</v>
      </c>
      <c r="F160" s="16">
        <f>IFERROR(IFERROR(INDEX('2021 FFS IP'!K:K,MATCH(A:A,'2021 FFS IP'!A:A,0)),INDEX('2021 FFS IMD'!K:K,MATCH(A:A,'2021 FFS IMD'!A:A,0))),0)</f>
        <v>8151295.5854748171</v>
      </c>
      <c r="G160" s="16">
        <f>IFERROR(INDEX('2021 FFS OP'!K:K,MATCH(A:A,'2021 FFS OP'!A:A,0)),0)</f>
        <v>847792.72973749647</v>
      </c>
      <c r="H160" s="16">
        <f t="shared" si="13"/>
        <v>8999088.3152123131</v>
      </c>
      <c r="I160" s="16">
        <v>7312091.7151952162</v>
      </c>
      <c r="J160" s="16">
        <v>1452462.069072349</v>
      </c>
      <c r="K160" s="16">
        <f t="shared" si="14"/>
        <v>8764553.7842675652</v>
      </c>
      <c r="L160" s="17" t="str">
        <f t="shared" si="15"/>
        <v>Yes</v>
      </c>
      <c r="M160" s="16">
        <f t="shared" si="16"/>
        <v>8151295.5854748171</v>
      </c>
      <c r="N160" s="16">
        <f t="shared" si="17"/>
        <v>1452462.069072349</v>
      </c>
      <c r="O160" s="16">
        <f>M160*INDEX('Summary by Class and Haircuts'!D:D,MATCH(E:E,'Summary by Class and Haircuts'!A:A,0))</f>
        <v>3594955.0604202189</v>
      </c>
      <c r="P160" s="16">
        <f>N160*INDEX('Summary by Class and Haircuts'!H:H,MATCH(E:E,'Summary by Class and Haircuts'!A:A,0))</f>
        <v>732571.46818373958</v>
      </c>
      <c r="Q160" s="16">
        <f t="shared" si="18"/>
        <v>4327526.528603958</v>
      </c>
    </row>
    <row r="161" spans="1:17">
      <c r="A161" s="11" t="s">
        <v>830</v>
      </c>
      <c r="B161" s="54" t="s">
        <v>830</v>
      </c>
      <c r="C161" s="12" t="s">
        <v>831</v>
      </c>
      <c r="D161" s="15" t="s">
        <v>832</v>
      </c>
      <c r="E161" s="79" t="s">
        <v>1177</v>
      </c>
      <c r="F161" s="16">
        <f>IFERROR(IFERROR(INDEX('2021 FFS IP'!K:K,MATCH(A:A,'2021 FFS IP'!A:A,0)),INDEX('2021 FFS IMD'!K:K,MATCH(A:A,'2021 FFS IMD'!A:A,0))),0)</f>
        <v>1328958.3538819067</v>
      </c>
      <c r="G161" s="16">
        <f>IFERROR(INDEX('2021 FFS OP'!K:K,MATCH(A:A,'2021 FFS OP'!A:A,0)),0)</f>
        <v>899662.17309932178</v>
      </c>
      <c r="H161" s="16">
        <f t="shared" si="13"/>
        <v>2228620.5269812285</v>
      </c>
      <c r="I161" s="16">
        <v>2761026.9011958367</v>
      </c>
      <c r="J161" s="16">
        <v>1565598.9974464304</v>
      </c>
      <c r="K161" s="16">
        <f t="shared" si="14"/>
        <v>4326625.8986422671</v>
      </c>
      <c r="L161" s="17" t="str">
        <f t="shared" si="15"/>
        <v>Yes</v>
      </c>
      <c r="M161" s="16">
        <f t="shared" si="16"/>
        <v>2761026.9011958367</v>
      </c>
      <c r="N161" s="16">
        <f t="shared" si="17"/>
        <v>1565598.9974464304</v>
      </c>
      <c r="O161" s="16">
        <f>M161*INDEX('Summary by Class and Haircuts'!D:D,MATCH(E:E,'Summary by Class and Haircuts'!A:A,0))</f>
        <v>1217692.0253140531</v>
      </c>
      <c r="P161" s="16">
        <f>N161*INDEX('Summary by Class and Haircuts'!H:H,MATCH(E:E,'Summary by Class and Haircuts'!A:A,0))</f>
        <v>789633.80908034788</v>
      </c>
      <c r="Q161" s="16">
        <f t="shared" si="18"/>
        <v>2007325.8343944009</v>
      </c>
    </row>
    <row r="162" spans="1:17">
      <c r="A162" s="11" t="s">
        <v>37</v>
      </c>
      <c r="B162" s="54" t="s">
        <v>37</v>
      </c>
      <c r="C162" s="12" t="s">
        <v>38</v>
      </c>
      <c r="D162" s="15" t="s">
        <v>39</v>
      </c>
      <c r="E162" s="79" t="s">
        <v>1177</v>
      </c>
      <c r="F162" s="16">
        <f>IFERROR(IFERROR(INDEX('2021 FFS IP'!K:K,MATCH(A:A,'2021 FFS IP'!A:A,0)),INDEX('2021 FFS IMD'!K:K,MATCH(A:A,'2021 FFS IMD'!A:A,0))),0)</f>
        <v>1743773.1572118702</v>
      </c>
      <c r="G162" s="16">
        <f>IFERROR(INDEX('2021 FFS OP'!K:K,MATCH(A:A,'2021 FFS OP'!A:A,0)),0)</f>
        <v>800448.55028791213</v>
      </c>
      <c r="H162" s="16">
        <f t="shared" si="13"/>
        <v>2544221.7074997826</v>
      </c>
      <c r="I162" s="16">
        <v>6176413.5218726331</v>
      </c>
      <c r="J162" s="16">
        <v>1495781.4559957215</v>
      </c>
      <c r="K162" s="16">
        <f t="shared" si="14"/>
        <v>7672194.9778683549</v>
      </c>
      <c r="L162" s="17" t="str">
        <f t="shared" si="15"/>
        <v>Yes</v>
      </c>
      <c r="M162" s="16">
        <f t="shared" si="16"/>
        <v>6176413.5218726331</v>
      </c>
      <c r="N162" s="16">
        <f t="shared" si="17"/>
        <v>1495781.4559957215</v>
      </c>
      <c r="O162" s="16">
        <f>M162*INDEX('Summary by Class and Haircuts'!D:D,MATCH(E:E,'Summary by Class and Haircuts'!A:A,0))</f>
        <v>2723975.4481815295</v>
      </c>
      <c r="P162" s="16">
        <f>N162*INDEX('Summary by Class and Haircuts'!H:H,MATCH(E:E,'Summary by Class and Haircuts'!A:A,0))</f>
        <v>754420.26379431458</v>
      </c>
      <c r="Q162" s="16">
        <f t="shared" si="18"/>
        <v>3478395.7119758441</v>
      </c>
    </row>
    <row r="163" spans="1:17">
      <c r="A163" s="11" t="s">
        <v>1024</v>
      </c>
      <c r="B163" s="54" t="s">
        <v>1024</v>
      </c>
      <c r="C163" s="12" t="s">
        <v>1025</v>
      </c>
      <c r="D163" s="15" t="s">
        <v>1026</v>
      </c>
      <c r="E163" s="79" t="s">
        <v>1177</v>
      </c>
      <c r="F163" s="16">
        <f>IFERROR(IFERROR(INDEX('2021 FFS IP'!K:K,MATCH(A:A,'2021 FFS IP'!A:A,0)),INDEX('2021 FFS IMD'!K:K,MATCH(A:A,'2021 FFS IMD'!A:A,0))),0)</f>
        <v>2165957.3849658947</v>
      </c>
      <c r="G163" s="16">
        <f>IFERROR(INDEX('2021 FFS OP'!K:K,MATCH(A:A,'2021 FFS OP'!A:A,0)),0)</f>
        <v>480715.22038979502</v>
      </c>
      <c r="H163" s="16">
        <f t="shared" si="13"/>
        <v>2646672.6053556898</v>
      </c>
      <c r="I163" s="16">
        <v>3161974.2408315563</v>
      </c>
      <c r="J163" s="16">
        <v>717916.19135077682</v>
      </c>
      <c r="K163" s="16">
        <f t="shared" si="14"/>
        <v>3879890.432182333</v>
      </c>
      <c r="L163" s="17" t="str">
        <f t="shared" si="15"/>
        <v>Yes</v>
      </c>
      <c r="M163" s="16">
        <f t="shared" si="16"/>
        <v>3161974.2408315563</v>
      </c>
      <c r="N163" s="16">
        <f t="shared" si="17"/>
        <v>717916.19135077682</v>
      </c>
      <c r="O163" s="16">
        <f>M163*INDEX('Summary by Class and Haircuts'!D:D,MATCH(E:E,'Summary by Class and Haircuts'!A:A,0))</f>
        <v>1394521.2977249236</v>
      </c>
      <c r="P163" s="16">
        <f>N163*INDEX('Summary by Class and Haircuts'!H:H,MATCH(E:E,'Summary by Class and Haircuts'!A:A,0))</f>
        <v>362092.01570861822</v>
      </c>
      <c r="Q163" s="16">
        <f t="shared" si="18"/>
        <v>1756613.3134335419</v>
      </c>
    </row>
    <row r="164" spans="1:17" ht="23.25">
      <c r="A164" s="11" t="s">
        <v>204</v>
      </c>
      <c r="B164" s="54" t="s">
        <v>204</v>
      </c>
      <c r="C164" s="12" t="s">
        <v>205</v>
      </c>
      <c r="D164" s="15" t="s">
        <v>206</v>
      </c>
      <c r="E164" s="79" t="s">
        <v>1177</v>
      </c>
      <c r="F164" s="16">
        <f>IFERROR(IFERROR(INDEX('2021 FFS IP'!K:K,MATCH(A:A,'2021 FFS IP'!A:A,0)),INDEX('2021 FFS IMD'!K:K,MATCH(A:A,'2021 FFS IMD'!A:A,0))),0)</f>
        <v>2090550.6926954314</v>
      </c>
      <c r="G164" s="16">
        <f>IFERROR(INDEX('2021 FFS OP'!K:K,MATCH(A:A,'2021 FFS OP'!A:A,0)),0)</f>
        <v>457409.52594453713</v>
      </c>
      <c r="H164" s="16">
        <f t="shared" si="13"/>
        <v>2547960.2186399684</v>
      </c>
      <c r="I164" s="16">
        <v>8147979.2844371554</v>
      </c>
      <c r="J164" s="16">
        <v>1013168.9002128055</v>
      </c>
      <c r="K164" s="16">
        <f t="shared" si="14"/>
        <v>9161148.1846499611</v>
      </c>
      <c r="L164" s="17" t="str">
        <f t="shared" si="15"/>
        <v>Yes</v>
      </c>
      <c r="M164" s="16">
        <f t="shared" si="16"/>
        <v>8147979.2844371554</v>
      </c>
      <c r="N164" s="16">
        <f t="shared" si="17"/>
        <v>1013168.9002128055</v>
      </c>
      <c r="O164" s="16">
        <f>M164*INDEX('Summary by Class and Haircuts'!D:D,MATCH(E:E,'Summary by Class and Haircuts'!A:A,0))</f>
        <v>3593492.4765803614</v>
      </c>
      <c r="P164" s="16">
        <f>N164*INDEX('Summary by Class and Haircuts'!H:H,MATCH(E:E,'Summary by Class and Haircuts'!A:A,0))</f>
        <v>511007.23698832019</v>
      </c>
      <c r="Q164" s="16">
        <f t="shared" si="18"/>
        <v>4104499.7135686814</v>
      </c>
    </row>
    <row r="165" spans="1:17" ht="23.25">
      <c r="A165" s="11" t="s">
        <v>365</v>
      </c>
      <c r="B165" s="54" t="s">
        <v>365</v>
      </c>
      <c r="C165" s="12" t="s">
        <v>366</v>
      </c>
      <c r="D165" s="15" t="s">
        <v>367</v>
      </c>
      <c r="E165" s="79" t="s">
        <v>1177</v>
      </c>
      <c r="F165" s="16">
        <f>IFERROR(IFERROR(INDEX('2021 FFS IP'!K:K,MATCH(A:A,'2021 FFS IP'!A:A,0)),INDEX('2021 FFS IMD'!K:K,MATCH(A:A,'2021 FFS IMD'!A:A,0))),0)</f>
        <v>670937.20050436561</v>
      </c>
      <c r="G165" s="16">
        <f>IFERROR(INDEX('2021 FFS OP'!K:K,MATCH(A:A,'2021 FFS OP'!A:A,0)),0)</f>
        <v>581700.08130390849</v>
      </c>
      <c r="H165" s="16">
        <f t="shared" si="13"/>
        <v>1252637.2818082741</v>
      </c>
      <c r="I165" s="16">
        <v>769866.18318664259</v>
      </c>
      <c r="J165" s="16">
        <v>549939.62440126226</v>
      </c>
      <c r="K165" s="16">
        <f t="shared" si="14"/>
        <v>1319805.8075879049</v>
      </c>
      <c r="L165" s="17" t="str">
        <f t="shared" si="15"/>
        <v>Yes</v>
      </c>
      <c r="M165" s="16">
        <f t="shared" si="16"/>
        <v>769866.18318664259</v>
      </c>
      <c r="N165" s="16">
        <f t="shared" si="17"/>
        <v>581700.08130390849</v>
      </c>
      <c r="O165" s="16">
        <f>M165*INDEX('Summary by Class and Haircuts'!D:D,MATCH(E:E,'Summary by Class and Haircuts'!A:A,0))</f>
        <v>339533.0597537157</v>
      </c>
      <c r="P165" s="16">
        <f>N165*INDEX('Summary by Class and Haircuts'!H:H,MATCH(E:E,'Summary by Class and Haircuts'!A:A,0))</f>
        <v>293389.33640832896</v>
      </c>
      <c r="Q165" s="16">
        <f t="shared" si="18"/>
        <v>632922.39616204472</v>
      </c>
    </row>
    <row r="166" spans="1:17">
      <c r="A166" s="11" t="s">
        <v>894</v>
      </c>
      <c r="B166" s="54" t="s">
        <v>894</v>
      </c>
      <c r="C166" s="12" t="s">
        <v>895</v>
      </c>
      <c r="D166" s="15" t="s">
        <v>896</v>
      </c>
      <c r="E166" s="79" t="s">
        <v>1177</v>
      </c>
      <c r="F166" s="16">
        <f>IFERROR(IFERROR(INDEX('2021 FFS IP'!K:K,MATCH(A:A,'2021 FFS IP'!A:A,0)),INDEX('2021 FFS IMD'!K:K,MATCH(A:A,'2021 FFS IMD'!A:A,0))),0)</f>
        <v>2939864.389327547</v>
      </c>
      <c r="G166" s="16">
        <f>IFERROR(INDEX('2021 FFS OP'!K:K,MATCH(A:A,'2021 FFS OP'!A:A,0)),0)</f>
        <v>410529.2560198984</v>
      </c>
      <c r="H166" s="16">
        <f t="shared" si="13"/>
        <v>3350393.6453474453</v>
      </c>
      <c r="I166" s="16">
        <v>8544891.1876064129</v>
      </c>
      <c r="J166" s="16">
        <v>597147.37193984981</v>
      </c>
      <c r="K166" s="16">
        <f t="shared" si="14"/>
        <v>9142038.559546262</v>
      </c>
      <c r="L166" s="17" t="str">
        <f t="shared" si="15"/>
        <v>Yes</v>
      </c>
      <c r="M166" s="16">
        <f t="shared" si="16"/>
        <v>8544891.1876064129</v>
      </c>
      <c r="N166" s="16">
        <f t="shared" si="17"/>
        <v>597147.37193984981</v>
      </c>
      <c r="O166" s="16">
        <f>M166*INDEX('Summary by Class and Haircuts'!D:D,MATCH(E:E,'Summary by Class and Haircuts'!A:A,0))</f>
        <v>3768542.0058088154</v>
      </c>
      <c r="P166" s="16">
        <f>N166*INDEX('Summary by Class and Haircuts'!H:H,MATCH(E:E,'Summary by Class and Haircuts'!A:A,0))</f>
        <v>301180.41379450809</v>
      </c>
      <c r="Q166" s="16">
        <f t="shared" si="18"/>
        <v>4069722.4196033236</v>
      </c>
    </row>
    <row r="167" spans="1:17">
      <c r="A167" s="11" t="s">
        <v>482</v>
      </c>
      <c r="B167" s="54" t="s">
        <v>482</v>
      </c>
      <c r="C167" s="12" t="s">
        <v>483</v>
      </c>
      <c r="D167" s="15" t="s">
        <v>484</v>
      </c>
      <c r="E167" s="79" t="s">
        <v>1177</v>
      </c>
      <c r="F167" s="16">
        <f>IFERROR(IFERROR(INDEX('2021 FFS IP'!K:K,MATCH(A:A,'2021 FFS IP'!A:A,0)),INDEX('2021 FFS IMD'!K:K,MATCH(A:A,'2021 FFS IMD'!A:A,0))),0)</f>
        <v>3740866.9892215617</v>
      </c>
      <c r="G167" s="16">
        <f>IFERROR(INDEX('2021 FFS OP'!K:K,MATCH(A:A,'2021 FFS OP'!A:A,0)),0)</f>
        <v>190516.63124892634</v>
      </c>
      <c r="H167" s="16">
        <f t="shared" si="13"/>
        <v>3931383.620470488</v>
      </c>
      <c r="I167" s="16">
        <v>21166531.390685804</v>
      </c>
      <c r="J167" s="16">
        <v>287463.77276161587</v>
      </c>
      <c r="K167" s="16">
        <f t="shared" si="14"/>
        <v>21453995.163447421</v>
      </c>
      <c r="L167" s="17" t="str">
        <f t="shared" si="15"/>
        <v>Yes</v>
      </c>
      <c r="M167" s="16">
        <f t="shared" si="16"/>
        <v>21166531.390685804</v>
      </c>
      <c r="N167" s="16">
        <f t="shared" si="17"/>
        <v>287463.77276161587</v>
      </c>
      <c r="O167" s="16">
        <f>M167*INDEX('Summary by Class and Haircuts'!D:D,MATCH(E:E,'Summary by Class and Haircuts'!A:A,0))</f>
        <v>9335047.2126274761</v>
      </c>
      <c r="P167" s="16">
        <f>N167*INDEX('Summary by Class and Haircuts'!H:H,MATCH(E:E,'Summary by Class and Haircuts'!A:A,0))</f>
        <v>144986.75218149478</v>
      </c>
      <c r="Q167" s="16">
        <f t="shared" si="18"/>
        <v>9480033.9648089707</v>
      </c>
    </row>
    <row r="168" spans="1:17">
      <c r="A168" s="11" t="s">
        <v>782</v>
      </c>
      <c r="B168" s="54" t="s">
        <v>782</v>
      </c>
      <c r="C168" s="12" t="s">
        <v>783</v>
      </c>
      <c r="D168" s="15" t="s">
        <v>784</v>
      </c>
      <c r="E168" s="79" t="s">
        <v>1177</v>
      </c>
      <c r="F168" s="16">
        <f>IFERROR(IFERROR(INDEX('2021 FFS IP'!K:K,MATCH(A:A,'2021 FFS IP'!A:A,0)),INDEX('2021 FFS IMD'!K:K,MATCH(A:A,'2021 FFS IMD'!A:A,0))),0)</f>
        <v>1224002.2763866454</v>
      </c>
      <c r="G168" s="16">
        <f>IFERROR(INDEX('2021 FFS OP'!K:K,MATCH(A:A,'2021 FFS OP'!A:A,0)),0)</f>
        <v>242722.03996138566</v>
      </c>
      <c r="H168" s="16">
        <f t="shared" si="13"/>
        <v>1466724.3163480312</v>
      </c>
      <c r="I168" s="16">
        <v>4611342.729453505</v>
      </c>
      <c r="J168" s="16">
        <v>545858.43868164672</v>
      </c>
      <c r="K168" s="16">
        <f t="shared" si="14"/>
        <v>5157201.1681351513</v>
      </c>
      <c r="L168" s="17" t="str">
        <f t="shared" si="15"/>
        <v>Yes</v>
      </c>
      <c r="M168" s="16">
        <f t="shared" si="16"/>
        <v>4611342.729453505</v>
      </c>
      <c r="N168" s="16">
        <f t="shared" si="17"/>
        <v>545858.43868164672</v>
      </c>
      <c r="O168" s="16">
        <f>M168*INDEX('Summary by Class and Haircuts'!D:D,MATCH(E:E,'Summary by Class and Haircuts'!A:A,0))</f>
        <v>2033734.356305423</v>
      </c>
      <c r="P168" s="16">
        <f>N168*INDEX('Summary by Class and Haircuts'!H:H,MATCH(E:E,'Summary by Class and Haircuts'!A:A,0))</f>
        <v>275312.05555053928</v>
      </c>
      <c r="Q168" s="16">
        <f t="shared" si="18"/>
        <v>2309046.4118559621</v>
      </c>
    </row>
    <row r="169" spans="1:17">
      <c r="A169" s="11" t="s">
        <v>806</v>
      </c>
      <c r="B169" s="54" t="s">
        <v>806</v>
      </c>
      <c r="C169" s="12" t="s">
        <v>807</v>
      </c>
      <c r="D169" s="15" t="s">
        <v>808</v>
      </c>
      <c r="E169" s="79" t="s">
        <v>1177</v>
      </c>
      <c r="F169" s="16">
        <f>IFERROR(IFERROR(INDEX('2021 FFS IP'!K:K,MATCH(A:A,'2021 FFS IP'!A:A,0)),INDEX('2021 FFS IMD'!K:K,MATCH(A:A,'2021 FFS IMD'!A:A,0))),0)</f>
        <v>1154586.6743618408</v>
      </c>
      <c r="G169" s="16">
        <f>IFERROR(INDEX('2021 FFS OP'!K:K,MATCH(A:A,'2021 FFS OP'!A:A,0)),0)</f>
        <v>336175.53232679557</v>
      </c>
      <c r="H169" s="16">
        <f t="shared" si="13"/>
        <v>1490762.2066886364</v>
      </c>
      <c r="I169" s="16">
        <v>2891052.1553787608</v>
      </c>
      <c r="J169" s="16">
        <v>561836.01620284282</v>
      </c>
      <c r="K169" s="16">
        <f t="shared" si="14"/>
        <v>3452888.1715816036</v>
      </c>
      <c r="L169" s="17" t="str">
        <f t="shared" si="15"/>
        <v>Yes</v>
      </c>
      <c r="M169" s="16">
        <f t="shared" si="16"/>
        <v>2891052.1553787608</v>
      </c>
      <c r="N169" s="16">
        <f t="shared" si="17"/>
        <v>561836.01620284282</v>
      </c>
      <c r="O169" s="16">
        <f>M169*INDEX('Summary by Class and Haircuts'!D:D,MATCH(E:E,'Summary by Class and Haircuts'!A:A,0))</f>
        <v>1275036.8903855972</v>
      </c>
      <c r="P169" s="16">
        <f>N169*INDEX('Summary by Class and Haircuts'!H:H,MATCH(E:E,'Summary by Class and Haircuts'!A:A,0))</f>
        <v>283370.59124104283</v>
      </c>
      <c r="Q169" s="16">
        <f t="shared" si="18"/>
        <v>1558407.4816266401</v>
      </c>
    </row>
    <row r="170" spans="1:17" ht="23.25">
      <c r="A170" s="11" t="s">
        <v>818</v>
      </c>
      <c r="B170" s="54" t="s">
        <v>818</v>
      </c>
      <c r="C170" s="12" t="s">
        <v>819</v>
      </c>
      <c r="D170" s="15" t="s">
        <v>820</v>
      </c>
      <c r="E170" s="79" t="s">
        <v>1177</v>
      </c>
      <c r="F170" s="16">
        <f>IFERROR(IFERROR(INDEX('2021 FFS IP'!K:K,MATCH(A:A,'2021 FFS IP'!A:A,0)),INDEX('2021 FFS IMD'!K:K,MATCH(A:A,'2021 FFS IMD'!A:A,0))),0)</f>
        <v>335430.50257652416</v>
      </c>
      <c r="G170" s="16">
        <f>IFERROR(INDEX('2021 FFS OP'!K:K,MATCH(A:A,'2021 FFS OP'!A:A,0)),0)</f>
        <v>427616.8752800363</v>
      </c>
      <c r="H170" s="16">
        <f t="shared" si="13"/>
        <v>763047.37785656052</v>
      </c>
      <c r="I170" s="16">
        <v>629466.24925939541</v>
      </c>
      <c r="J170" s="16">
        <v>341844.81066218019</v>
      </c>
      <c r="K170" s="16">
        <f t="shared" si="14"/>
        <v>971311.05992157559</v>
      </c>
      <c r="L170" s="17" t="str">
        <f t="shared" si="15"/>
        <v>Yes</v>
      </c>
      <c r="M170" s="16">
        <f t="shared" si="16"/>
        <v>629466.24925939541</v>
      </c>
      <c r="N170" s="16">
        <f t="shared" si="17"/>
        <v>427616.8752800363</v>
      </c>
      <c r="O170" s="16">
        <f>M170*INDEX('Summary by Class and Haircuts'!D:D,MATCH(E:E,'Summary by Class and Haircuts'!A:A,0))</f>
        <v>277612.66346066177</v>
      </c>
      <c r="P170" s="16">
        <f>N170*INDEX('Summary by Class and Haircuts'!H:H,MATCH(E:E,'Summary by Class and Haircuts'!A:A,0))</f>
        <v>215675.1138734456</v>
      </c>
      <c r="Q170" s="16">
        <f t="shared" si="18"/>
        <v>493287.77733410738</v>
      </c>
    </row>
    <row r="171" spans="1:17" ht="23.25">
      <c r="A171" s="11" t="s">
        <v>46</v>
      </c>
      <c r="B171" s="54" t="s">
        <v>46</v>
      </c>
      <c r="C171" s="12" t="s">
        <v>47</v>
      </c>
      <c r="D171" s="15" t="s">
        <v>48</v>
      </c>
      <c r="E171" s="79" t="s">
        <v>1177</v>
      </c>
      <c r="F171" s="16">
        <f>IFERROR(IFERROR(INDEX('2021 FFS IP'!K:K,MATCH(A:A,'2021 FFS IP'!A:A,0)),INDEX('2021 FFS IMD'!K:K,MATCH(A:A,'2021 FFS IMD'!A:A,0))),0)</f>
        <v>996897.34548626561</v>
      </c>
      <c r="G171" s="16">
        <f>IFERROR(INDEX('2021 FFS OP'!K:K,MATCH(A:A,'2021 FFS OP'!A:A,0)),0)</f>
        <v>478021.05937786202</v>
      </c>
      <c r="H171" s="16">
        <f t="shared" si="13"/>
        <v>1474918.4048641277</v>
      </c>
      <c r="I171" s="16">
        <v>3010078.8381592999</v>
      </c>
      <c r="J171" s="16">
        <v>2500206.7951492467</v>
      </c>
      <c r="K171" s="16">
        <f t="shared" si="14"/>
        <v>5510285.6333085466</v>
      </c>
      <c r="L171" s="17" t="str">
        <f t="shared" si="15"/>
        <v>Yes</v>
      </c>
      <c r="M171" s="16">
        <f t="shared" si="16"/>
        <v>3010078.8381592999</v>
      </c>
      <c r="N171" s="16">
        <f t="shared" si="17"/>
        <v>2500206.7951492467</v>
      </c>
      <c r="O171" s="16">
        <f>M171*INDEX('Summary by Class and Haircuts'!D:D,MATCH(E:E,'Summary by Class and Haircuts'!A:A,0))</f>
        <v>1327531.0701267195</v>
      </c>
      <c r="P171" s="16">
        <f>N171*INDEX('Summary by Class and Haircuts'!H:H,MATCH(E:E,'Summary by Class and Haircuts'!A:A,0))</f>
        <v>1261017.5519800184</v>
      </c>
      <c r="Q171" s="16">
        <f t="shared" si="18"/>
        <v>2588548.6221067379</v>
      </c>
    </row>
    <row r="172" spans="1:17">
      <c r="A172" s="11" t="s">
        <v>963</v>
      </c>
      <c r="B172" s="54" t="s">
        <v>963</v>
      </c>
      <c r="C172" s="12" t="s">
        <v>964</v>
      </c>
      <c r="D172" s="15" t="s">
        <v>965</v>
      </c>
      <c r="E172" s="79" t="s">
        <v>1177</v>
      </c>
      <c r="F172" s="16">
        <f>IFERROR(IFERROR(INDEX('2021 FFS IP'!K:K,MATCH(A:A,'2021 FFS IP'!A:A,0)),INDEX('2021 FFS IMD'!K:K,MATCH(A:A,'2021 FFS IMD'!A:A,0))),0)</f>
        <v>4648750.445927972</v>
      </c>
      <c r="G172" s="16">
        <f>IFERROR(INDEX('2021 FFS OP'!K:K,MATCH(A:A,'2021 FFS OP'!A:A,0)),0)</f>
        <v>284012.96216841327</v>
      </c>
      <c r="H172" s="16">
        <f t="shared" si="13"/>
        <v>4932763.4080963852</v>
      </c>
      <c r="I172" s="16">
        <v>15831550.591289774</v>
      </c>
      <c r="J172" s="16">
        <v>738879.40259420429</v>
      </c>
      <c r="K172" s="16">
        <f t="shared" si="14"/>
        <v>16570429.993883979</v>
      </c>
      <c r="L172" s="17" t="str">
        <f t="shared" si="15"/>
        <v>Yes</v>
      </c>
      <c r="M172" s="16">
        <f t="shared" si="16"/>
        <v>15831550.591289774</v>
      </c>
      <c r="N172" s="16">
        <f t="shared" si="17"/>
        <v>738879.40259420429</v>
      </c>
      <c r="O172" s="16">
        <f>M172*INDEX('Summary by Class and Haircuts'!D:D,MATCH(E:E,'Summary by Class and Haircuts'!A:A,0))</f>
        <v>6982167.7199233389</v>
      </c>
      <c r="P172" s="16">
        <f>N172*INDEX('Summary by Class and Haircuts'!H:H,MATCH(E:E,'Summary by Class and Haircuts'!A:A,0))</f>
        <v>372665.13205048023</v>
      </c>
      <c r="Q172" s="16">
        <f t="shared" si="18"/>
        <v>7354832.8519738186</v>
      </c>
    </row>
    <row r="173" spans="1:17">
      <c r="A173" s="11" t="s">
        <v>942</v>
      </c>
      <c r="B173" s="54" t="s">
        <v>942</v>
      </c>
      <c r="C173" s="12" t="s">
        <v>943</v>
      </c>
      <c r="D173" s="15" t="s">
        <v>944</v>
      </c>
      <c r="E173" s="79" t="s">
        <v>1177</v>
      </c>
      <c r="F173" s="16">
        <f>IFERROR(IFERROR(INDEX('2021 FFS IP'!K:K,MATCH(A:A,'2021 FFS IP'!A:A,0)),INDEX('2021 FFS IMD'!K:K,MATCH(A:A,'2021 FFS IMD'!A:A,0))),0)</f>
        <v>1065623.8269100464</v>
      </c>
      <c r="G173" s="16">
        <f>IFERROR(INDEX('2021 FFS OP'!K:K,MATCH(A:A,'2021 FFS OP'!A:A,0)),0)</f>
        <v>258922.94425135289</v>
      </c>
      <c r="H173" s="16">
        <f t="shared" si="13"/>
        <v>1324546.7711613993</v>
      </c>
      <c r="I173" s="16">
        <v>5206221.4893512195</v>
      </c>
      <c r="J173" s="16">
        <v>464349.51082015363</v>
      </c>
      <c r="K173" s="16">
        <f t="shared" si="14"/>
        <v>5670571.0001713727</v>
      </c>
      <c r="L173" s="17" t="str">
        <f t="shared" si="15"/>
        <v>Yes</v>
      </c>
      <c r="M173" s="16">
        <f t="shared" si="16"/>
        <v>5206221.4893512195</v>
      </c>
      <c r="N173" s="16">
        <f t="shared" si="17"/>
        <v>464349.51082015363</v>
      </c>
      <c r="O173" s="16">
        <f>M173*INDEX('Summary by Class and Haircuts'!D:D,MATCH(E:E,'Summary by Class and Haircuts'!A:A,0))</f>
        <v>2296092.9452936077</v>
      </c>
      <c r="P173" s="16">
        <f>N173*INDEX('Summary by Class and Haircuts'!H:H,MATCH(E:E,'Summary by Class and Haircuts'!A:A,0))</f>
        <v>234201.780642147</v>
      </c>
      <c r="Q173" s="16">
        <f t="shared" si="18"/>
        <v>2530294.7259357548</v>
      </c>
    </row>
    <row r="174" spans="1:17">
      <c r="A174" s="11" t="s">
        <v>936</v>
      </c>
      <c r="B174" s="54" t="s">
        <v>936</v>
      </c>
      <c r="C174" s="12" t="s">
        <v>937</v>
      </c>
      <c r="D174" s="15" t="s">
        <v>938</v>
      </c>
      <c r="E174" s="79" t="s">
        <v>1177</v>
      </c>
      <c r="F174" s="16">
        <f>IFERROR(IFERROR(INDEX('2021 FFS IP'!K:K,MATCH(A:A,'2021 FFS IP'!A:A,0)),INDEX('2021 FFS IMD'!K:K,MATCH(A:A,'2021 FFS IMD'!A:A,0))),0)</f>
        <v>836165.19004973653</v>
      </c>
      <c r="G174" s="16">
        <f>IFERROR(INDEX('2021 FFS OP'!K:K,MATCH(A:A,'2021 FFS OP'!A:A,0)),0)</f>
        <v>332138.97884886968</v>
      </c>
      <c r="H174" s="16">
        <f t="shared" si="13"/>
        <v>1168304.1688986062</v>
      </c>
      <c r="I174" s="16">
        <v>4654085.3293196671</v>
      </c>
      <c r="J174" s="16">
        <v>719363.21154801955</v>
      </c>
      <c r="K174" s="16">
        <f t="shared" si="14"/>
        <v>5373448.5408676863</v>
      </c>
      <c r="L174" s="17" t="str">
        <f t="shared" si="15"/>
        <v>Yes</v>
      </c>
      <c r="M174" s="16">
        <f t="shared" si="16"/>
        <v>4654085.3293196671</v>
      </c>
      <c r="N174" s="16">
        <f t="shared" si="17"/>
        <v>719363.21154801955</v>
      </c>
      <c r="O174" s="16">
        <f>M174*INDEX('Summary by Class and Haircuts'!D:D,MATCH(E:E,'Summary by Class and Haircuts'!A:A,0))</f>
        <v>2052585.0683269801</v>
      </c>
      <c r="P174" s="16">
        <f>N174*INDEX('Summary by Class and Haircuts'!H:H,MATCH(E:E,'Summary by Class and Haircuts'!A:A,0))</f>
        <v>362821.84248548042</v>
      </c>
      <c r="Q174" s="16">
        <f t="shared" si="18"/>
        <v>2415406.9108124604</v>
      </c>
    </row>
    <row r="175" spans="1:17">
      <c r="A175" s="11" t="s">
        <v>1169</v>
      </c>
      <c r="B175" s="54" t="s">
        <v>1169</v>
      </c>
      <c r="C175" s="12" t="s">
        <v>1207</v>
      </c>
      <c r="D175" s="15" t="s">
        <v>1121</v>
      </c>
      <c r="E175" s="79" t="s">
        <v>1177</v>
      </c>
      <c r="F175" s="16">
        <f>IFERROR(IFERROR(INDEX('2021 FFS IP'!K:K,MATCH(A:A,'2021 FFS IP'!A:A,0)),INDEX('2021 FFS IMD'!K:K,MATCH(A:A,'2021 FFS IMD'!A:A,0))),0)</f>
        <v>1100566.904520446</v>
      </c>
      <c r="G175" s="16">
        <f>IFERROR(INDEX('2021 FFS OP'!K:K,MATCH(A:A,'2021 FFS OP'!A:A,0)),0)</f>
        <v>453217.18985042599</v>
      </c>
      <c r="H175" s="16">
        <f t="shared" si="13"/>
        <v>1553784.094370872</v>
      </c>
      <c r="I175" s="16">
        <v>3711005.8877954166</v>
      </c>
      <c r="J175" s="16">
        <v>796623.53602102492</v>
      </c>
      <c r="K175" s="16">
        <f t="shared" si="14"/>
        <v>4507629.4238164416</v>
      </c>
      <c r="L175" s="17" t="str">
        <f t="shared" si="15"/>
        <v>Yes</v>
      </c>
      <c r="M175" s="16">
        <f t="shared" si="16"/>
        <v>3711005.8877954166</v>
      </c>
      <c r="N175" s="16">
        <f t="shared" si="17"/>
        <v>796623.53602102492</v>
      </c>
      <c r="O175" s="16">
        <f>M175*INDEX('Summary by Class and Haircuts'!D:D,MATCH(E:E,'Summary by Class and Haircuts'!A:A,0))</f>
        <v>1636659.9954186603</v>
      </c>
      <c r="P175" s="16">
        <f>N175*INDEX('Summary by Class and Haircuts'!H:H,MATCH(E:E,'Summary by Class and Haircuts'!A:A,0))</f>
        <v>401789.26926839794</v>
      </c>
      <c r="Q175" s="16">
        <f t="shared" si="18"/>
        <v>2038449.2646870583</v>
      </c>
    </row>
    <row r="176" spans="1:17">
      <c r="A176" s="11" t="s">
        <v>648</v>
      </c>
      <c r="B176" s="54" t="s">
        <v>648</v>
      </c>
      <c r="C176" s="12" t="s">
        <v>649</v>
      </c>
      <c r="D176" s="15" t="s">
        <v>650</v>
      </c>
      <c r="E176" s="79" t="s">
        <v>1177</v>
      </c>
      <c r="F176" s="16">
        <f>IFERROR(IFERROR(INDEX('2021 FFS IP'!K:K,MATCH(A:A,'2021 FFS IP'!A:A,0)),INDEX('2021 FFS IMD'!K:K,MATCH(A:A,'2021 FFS IMD'!A:A,0))),0)</f>
        <v>675423.30712086055</v>
      </c>
      <c r="G176" s="16">
        <f>IFERROR(INDEX('2021 FFS OP'!K:K,MATCH(A:A,'2021 FFS OP'!A:A,0)),0)</f>
        <v>366793.4955337586</v>
      </c>
      <c r="H176" s="16">
        <f t="shared" si="13"/>
        <v>1042216.8026546191</v>
      </c>
      <c r="I176" s="16">
        <v>2321182.9698423687</v>
      </c>
      <c r="J176" s="16">
        <v>529214.10268831556</v>
      </c>
      <c r="K176" s="16">
        <f t="shared" si="14"/>
        <v>2850397.0725306841</v>
      </c>
      <c r="L176" s="17" t="str">
        <f t="shared" si="15"/>
        <v>Yes</v>
      </c>
      <c r="M176" s="16">
        <f t="shared" si="16"/>
        <v>2321182.9698423687</v>
      </c>
      <c r="N176" s="16">
        <f t="shared" si="17"/>
        <v>529214.10268831556</v>
      </c>
      <c r="O176" s="16">
        <f>M176*INDEX('Summary by Class and Haircuts'!D:D,MATCH(E:E,'Summary by Class and Haircuts'!A:A,0))</f>
        <v>1023708.2407446499</v>
      </c>
      <c r="P176" s="16">
        <f>N176*INDEX('Summary by Class and Haircuts'!H:H,MATCH(E:E,'Summary by Class and Haircuts'!A:A,0))</f>
        <v>266917.2300227611</v>
      </c>
      <c r="Q176" s="16">
        <f t="shared" si="18"/>
        <v>1290625.4707674109</v>
      </c>
    </row>
    <row r="177" spans="1:17">
      <c r="A177" s="11" t="s">
        <v>618</v>
      </c>
      <c r="B177" s="54" t="s">
        <v>618</v>
      </c>
      <c r="C177" s="12" t="s">
        <v>619</v>
      </c>
      <c r="D177" s="15" t="s">
        <v>620</v>
      </c>
      <c r="E177" s="79" t="s">
        <v>1177</v>
      </c>
      <c r="F177" s="16">
        <f>IFERROR(IFERROR(INDEX('2021 FFS IP'!K:K,MATCH(A:A,'2021 FFS IP'!A:A,0)),INDEX('2021 FFS IMD'!K:K,MATCH(A:A,'2021 FFS IMD'!A:A,0))),0)</f>
        <v>4496324.0152096609</v>
      </c>
      <c r="G177" s="16">
        <f>IFERROR(INDEX('2021 FFS OP'!K:K,MATCH(A:A,'2021 FFS OP'!A:A,0)),0)</f>
        <v>1057962.0244438134</v>
      </c>
      <c r="H177" s="16">
        <f t="shared" si="13"/>
        <v>5554286.0396534745</v>
      </c>
      <c r="I177" s="16">
        <v>2651410.4236174896</v>
      </c>
      <c r="J177" s="16">
        <v>846600.13151777745</v>
      </c>
      <c r="K177" s="16">
        <f t="shared" si="14"/>
        <v>3498010.5551352669</v>
      </c>
      <c r="L177" s="17" t="str">
        <f t="shared" si="15"/>
        <v>Yes</v>
      </c>
      <c r="M177" s="16">
        <f t="shared" si="16"/>
        <v>4496324.0152096609</v>
      </c>
      <c r="N177" s="16">
        <f t="shared" si="17"/>
        <v>1057962.0244438134</v>
      </c>
      <c r="O177" s="16">
        <f>M177*INDEX('Summary by Class and Haircuts'!D:D,MATCH(E:E,'Summary by Class and Haircuts'!A:A,0))</f>
        <v>1983007.8056021521</v>
      </c>
      <c r="P177" s="16">
        <f>N177*INDEX('Summary by Class and Haircuts'!H:H,MATCH(E:E,'Summary by Class and Haircuts'!A:A,0))</f>
        <v>533599.33455917356</v>
      </c>
      <c r="Q177" s="16">
        <f t="shared" si="18"/>
        <v>2516607.1401613257</v>
      </c>
    </row>
    <row r="178" spans="1:17" ht="23.25">
      <c r="A178" s="11" t="s">
        <v>1168</v>
      </c>
      <c r="B178" s="54" t="s">
        <v>1168</v>
      </c>
      <c r="C178" s="12" t="s">
        <v>1065</v>
      </c>
      <c r="D178" s="15" t="s">
        <v>1066</v>
      </c>
      <c r="E178" s="79" t="s">
        <v>1177</v>
      </c>
      <c r="F178" s="16">
        <f>IFERROR(IFERROR(INDEX('2021 FFS IP'!K:K,MATCH(A:A,'2021 FFS IP'!A:A,0)),INDEX('2021 FFS IMD'!K:K,MATCH(A:A,'2021 FFS IMD'!A:A,0))),0)</f>
        <v>2252979.0864541237</v>
      </c>
      <c r="G178" s="16">
        <f>IFERROR(INDEX('2021 FFS OP'!K:K,MATCH(A:A,'2021 FFS OP'!A:A,0)),0)</f>
        <v>565829.11427200795</v>
      </c>
      <c r="H178" s="16">
        <f t="shared" si="13"/>
        <v>2818808.2007261319</v>
      </c>
      <c r="I178" s="16">
        <v>8049804.136389466</v>
      </c>
      <c r="J178" s="16">
        <v>1457655.0769560626</v>
      </c>
      <c r="K178" s="16">
        <f t="shared" si="14"/>
        <v>9507459.2133455276</v>
      </c>
      <c r="L178" s="17" t="str">
        <f t="shared" si="15"/>
        <v>Yes</v>
      </c>
      <c r="M178" s="16">
        <f t="shared" si="16"/>
        <v>8049804.136389466</v>
      </c>
      <c r="N178" s="16">
        <f t="shared" si="17"/>
        <v>1457655.0769560626</v>
      </c>
      <c r="O178" s="16">
        <f>M178*INDEX('Summary by Class and Haircuts'!D:D,MATCH(E:E,'Summary by Class and Haircuts'!A:A,0))</f>
        <v>3550194.4214944365</v>
      </c>
      <c r="P178" s="16">
        <f>N178*INDEX('Summary by Class and Haircuts'!H:H,MATCH(E:E,'Summary by Class and Haircuts'!A:A,0))</f>
        <v>735190.64116640587</v>
      </c>
      <c r="Q178" s="16">
        <f t="shared" si="18"/>
        <v>4285385.0626608422</v>
      </c>
    </row>
    <row r="179" spans="1:17">
      <c r="A179" s="11" t="s">
        <v>1158</v>
      </c>
      <c r="B179" s="54" t="s">
        <v>1158</v>
      </c>
      <c r="C179" s="12" t="s">
        <v>1552</v>
      </c>
      <c r="D179" s="15" t="s">
        <v>343</v>
      </c>
      <c r="E179" s="79" t="s">
        <v>1177</v>
      </c>
      <c r="F179" s="16">
        <f>IFERROR(IFERROR(INDEX('2021 FFS IP'!K:K,MATCH(A:A,'2021 FFS IP'!A:A,0)),INDEX('2021 FFS IMD'!K:K,MATCH(A:A,'2021 FFS IMD'!A:A,0))),0)</f>
        <v>480165.87454072089</v>
      </c>
      <c r="G179" s="16">
        <f>IFERROR(INDEX('2021 FFS OP'!K:K,MATCH(A:A,'2021 FFS OP'!A:A,0)),0)</f>
        <v>717079.08461994398</v>
      </c>
      <c r="H179" s="16">
        <f t="shared" si="13"/>
        <v>1197244.9591606648</v>
      </c>
      <c r="I179" s="16">
        <v>1478085.2986206219</v>
      </c>
      <c r="J179" s="16">
        <v>1879483.1626770671</v>
      </c>
      <c r="K179" s="16">
        <f t="shared" si="14"/>
        <v>3357568.461297689</v>
      </c>
      <c r="L179" s="17" t="str">
        <f t="shared" si="15"/>
        <v>Yes</v>
      </c>
      <c r="M179" s="16">
        <f t="shared" si="16"/>
        <v>1478085.2986206219</v>
      </c>
      <c r="N179" s="16">
        <f t="shared" si="17"/>
        <v>1879483.1626770671</v>
      </c>
      <c r="O179" s="16">
        <f>M179*INDEX('Summary by Class and Haircuts'!D:D,MATCH(E:E,'Summary by Class and Haircuts'!A:A,0))</f>
        <v>651877.99513461173</v>
      </c>
      <c r="P179" s="16">
        <f>N179*INDEX('Summary by Class and Haircuts'!H:H,MATCH(E:E,'Summary by Class and Haircuts'!A:A,0))</f>
        <v>947946.09045337792</v>
      </c>
      <c r="Q179" s="16">
        <f t="shared" si="18"/>
        <v>1599824.0855879895</v>
      </c>
    </row>
    <row r="180" spans="1:17">
      <c r="A180" s="11" t="s">
        <v>1166</v>
      </c>
      <c r="B180" s="54" t="s">
        <v>1166</v>
      </c>
      <c r="C180" s="12" t="s">
        <v>1296</v>
      </c>
      <c r="D180" s="15" t="s">
        <v>1033</v>
      </c>
      <c r="E180" s="79" t="s">
        <v>1177</v>
      </c>
      <c r="F180" s="16">
        <f>IFERROR(IFERROR(INDEX('2021 FFS IP'!K:K,MATCH(A:A,'2021 FFS IP'!A:A,0)),INDEX('2021 FFS IMD'!K:K,MATCH(A:A,'2021 FFS IMD'!A:A,0))),0)</f>
        <v>1127402.0697175681</v>
      </c>
      <c r="G180" s="16">
        <f>IFERROR(INDEX('2021 FFS OP'!K:K,MATCH(A:A,'2021 FFS OP'!A:A,0)),0)</f>
        <v>1069355.5512147199</v>
      </c>
      <c r="H180" s="16">
        <f t="shared" si="13"/>
        <v>2196757.620932288</v>
      </c>
      <c r="I180" s="16">
        <v>4972572.4120989749</v>
      </c>
      <c r="J180" s="16">
        <v>1991100.5347047888</v>
      </c>
      <c r="K180" s="16">
        <f t="shared" si="14"/>
        <v>6963672.9468037635</v>
      </c>
      <c r="L180" s="17" t="str">
        <f t="shared" si="15"/>
        <v>Yes</v>
      </c>
      <c r="M180" s="16">
        <f t="shared" si="16"/>
        <v>4972572.4120989749</v>
      </c>
      <c r="N180" s="16">
        <f t="shared" si="17"/>
        <v>1991100.5347047888</v>
      </c>
      <c r="O180" s="16">
        <f>M180*INDEX('Summary by Class and Haircuts'!D:D,MATCH(E:E,'Summary by Class and Haircuts'!A:A,0))</f>
        <v>2193047.0032316819</v>
      </c>
      <c r="P180" s="16">
        <f>N180*INDEX('Summary by Class and Haircuts'!H:H,MATCH(E:E,'Summary by Class and Haircuts'!A:A,0))</f>
        <v>1004242.019856465</v>
      </c>
      <c r="Q180" s="16">
        <f t="shared" si="18"/>
        <v>3197289.0230881469</v>
      </c>
    </row>
    <row r="181" spans="1:17">
      <c r="A181" s="11" t="s">
        <v>921</v>
      </c>
      <c r="B181" s="54" t="s">
        <v>921</v>
      </c>
      <c r="C181" s="12" t="s">
        <v>922</v>
      </c>
      <c r="D181" s="15" t="s">
        <v>923</v>
      </c>
      <c r="E181" s="79" t="s">
        <v>1177</v>
      </c>
      <c r="F181" s="16">
        <f>IFERROR(IFERROR(INDEX('2021 FFS IP'!K:K,MATCH(A:A,'2021 FFS IP'!A:A,0)),INDEX('2021 FFS IMD'!K:K,MATCH(A:A,'2021 FFS IMD'!A:A,0))),0)</f>
        <v>1694675.1475419463</v>
      </c>
      <c r="G181" s="16">
        <f>IFERROR(INDEX('2021 FFS OP'!K:K,MATCH(A:A,'2021 FFS OP'!A:A,0)),0)</f>
        <v>557284.25280114589</v>
      </c>
      <c r="H181" s="16">
        <f t="shared" si="13"/>
        <v>2251959.4003430922</v>
      </c>
      <c r="I181" s="16">
        <v>8788876.5055098403</v>
      </c>
      <c r="J181" s="16">
        <v>1062388.262421455</v>
      </c>
      <c r="K181" s="16">
        <f t="shared" si="14"/>
        <v>9851264.7679312956</v>
      </c>
      <c r="L181" s="17" t="str">
        <f t="shared" si="15"/>
        <v>Yes</v>
      </c>
      <c r="M181" s="16">
        <f t="shared" si="16"/>
        <v>8788876.5055098403</v>
      </c>
      <c r="N181" s="16">
        <f t="shared" si="17"/>
        <v>1062388.262421455</v>
      </c>
      <c r="O181" s="16">
        <f>M181*INDEX('Summary by Class and Haircuts'!D:D,MATCH(E:E,'Summary by Class and Haircuts'!A:A,0))</f>
        <v>3876146.5263500819</v>
      </c>
      <c r="P181" s="16">
        <f>N181*INDEX('Summary by Class and Haircuts'!H:H,MATCH(E:E,'Summary by Class and Haircuts'!A:A,0))</f>
        <v>535831.77540761686</v>
      </c>
      <c r="Q181" s="16">
        <f t="shared" si="18"/>
        <v>4411978.3017576989</v>
      </c>
    </row>
    <row r="182" spans="1:17">
      <c r="A182" s="11" t="s">
        <v>180</v>
      </c>
      <c r="B182" s="54" t="s">
        <v>180</v>
      </c>
      <c r="C182" s="12" t="s">
        <v>181</v>
      </c>
      <c r="D182" s="15" t="s">
        <v>182</v>
      </c>
      <c r="E182" s="79" t="s">
        <v>1177</v>
      </c>
      <c r="F182" s="16">
        <f>IFERROR(IFERROR(INDEX('2021 FFS IP'!K:K,MATCH(A:A,'2021 FFS IP'!A:A,0)),INDEX('2021 FFS IMD'!K:K,MATCH(A:A,'2021 FFS IMD'!A:A,0))),0)</f>
        <v>887111.17947541201</v>
      </c>
      <c r="G182" s="16">
        <f>IFERROR(INDEX('2021 FFS OP'!K:K,MATCH(A:A,'2021 FFS OP'!A:A,0)),0)</f>
        <v>234499.89241773388</v>
      </c>
      <c r="H182" s="16">
        <f t="shared" si="13"/>
        <v>1121611.0718931458</v>
      </c>
      <c r="I182" s="16">
        <v>2097955.1556713572</v>
      </c>
      <c r="J182" s="16">
        <v>420387.64476362069</v>
      </c>
      <c r="K182" s="16">
        <f t="shared" si="14"/>
        <v>2518342.8004349777</v>
      </c>
      <c r="L182" s="17" t="str">
        <f t="shared" si="15"/>
        <v>Yes</v>
      </c>
      <c r="M182" s="16">
        <f t="shared" si="16"/>
        <v>2097955.1556713572</v>
      </c>
      <c r="N182" s="16">
        <f t="shared" si="17"/>
        <v>420387.64476362069</v>
      </c>
      <c r="O182" s="16">
        <f>M182*INDEX('Summary by Class and Haircuts'!D:D,MATCH(E:E,'Summary by Class and Haircuts'!A:A,0))</f>
        <v>925258.37449140975</v>
      </c>
      <c r="P182" s="16">
        <f>N182*INDEX('Summary by Class and Haircuts'!H:H,MATCH(E:E,'Summary by Class and Haircuts'!A:A,0))</f>
        <v>212028.94085039952</v>
      </c>
      <c r="Q182" s="16">
        <f t="shared" si="18"/>
        <v>1137287.3153418093</v>
      </c>
    </row>
    <row r="183" spans="1:17">
      <c r="A183" s="11" t="s">
        <v>724</v>
      </c>
      <c r="B183" s="54" t="s">
        <v>724</v>
      </c>
      <c r="C183" s="12" t="s">
        <v>725</v>
      </c>
      <c r="D183" s="15" t="s">
        <v>726</v>
      </c>
      <c r="E183" s="79" t="s">
        <v>1177</v>
      </c>
      <c r="F183" s="16">
        <f>IFERROR(IFERROR(INDEX('2021 FFS IP'!K:K,MATCH(A:A,'2021 FFS IP'!A:A,0)),INDEX('2021 FFS IMD'!K:K,MATCH(A:A,'2021 FFS IMD'!A:A,0))),0)</f>
        <v>450974.2723013116</v>
      </c>
      <c r="G183" s="16">
        <f>IFERROR(INDEX('2021 FFS OP'!K:K,MATCH(A:A,'2021 FFS OP'!A:A,0)),0)</f>
        <v>475795.20885014208</v>
      </c>
      <c r="H183" s="16">
        <f t="shared" si="13"/>
        <v>926769.48115145369</v>
      </c>
      <c r="I183" s="16">
        <v>1376347.7165731799</v>
      </c>
      <c r="J183" s="16">
        <v>808139.18661067775</v>
      </c>
      <c r="K183" s="16">
        <f t="shared" si="14"/>
        <v>2184486.9031838579</v>
      </c>
      <c r="L183" s="17" t="str">
        <f t="shared" si="15"/>
        <v>Yes</v>
      </c>
      <c r="M183" s="16">
        <f t="shared" si="16"/>
        <v>1376347.7165731799</v>
      </c>
      <c r="N183" s="16">
        <f t="shared" si="17"/>
        <v>808139.18661067775</v>
      </c>
      <c r="O183" s="16">
        <f>M183*INDEX('Summary by Class and Haircuts'!D:D,MATCH(E:E,'Summary by Class and Haircuts'!A:A,0))</f>
        <v>607008.8045156257</v>
      </c>
      <c r="P183" s="16">
        <f>N183*INDEX('Summary by Class and Haircuts'!H:H,MATCH(E:E,'Summary by Class and Haircuts'!A:A,0))</f>
        <v>407597.36384049291</v>
      </c>
      <c r="Q183" s="16">
        <f t="shared" si="18"/>
        <v>1014606.1683561186</v>
      </c>
    </row>
    <row r="184" spans="1:17">
      <c r="A184" s="11" t="s">
        <v>721</v>
      </c>
      <c r="B184" s="54" t="s">
        <v>721</v>
      </c>
      <c r="C184" s="12" t="s">
        <v>722</v>
      </c>
      <c r="D184" s="15" t="s">
        <v>723</v>
      </c>
      <c r="E184" s="79" t="s">
        <v>1177</v>
      </c>
      <c r="F184" s="16">
        <f>IFERROR(IFERROR(INDEX('2021 FFS IP'!K:K,MATCH(A:A,'2021 FFS IP'!A:A,0)),INDEX('2021 FFS IMD'!K:K,MATCH(A:A,'2021 FFS IMD'!A:A,0))),0)</f>
        <v>-2818862.2941525416</v>
      </c>
      <c r="G184" s="16">
        <f>IFERROR(INDEX('2021 FFS OP'!K:K,MATCH(A:A,'2021 FFS OP'!A:A,0)),0)</f>
        <v>691434.79272900405</v>
      </c>
      <c r="H184" s="16">
        <f t="shared" si="13"/>
        <v>-2127427.5014235377</v>
      </c>
      <c r="I184" s="16">
        <v>4474739.7471675482</v>
      </c>
      <c r="J184" s="16">
        <v>3060087.4345866712</v>
      </c>
      <c r="K184" s="16">
        <f t="shared" si="14"/>
        <v>7534827.1817542193</v>
      </c>
      <c r="L184" s="17" t="str">
        <f t="shared" si="15"/>
        <v>Yes</v>
      </c>
      <c r="M184" s="16">
        <f t="shared" si="16"/>
        <v>4474739.7471675482</v>
      </c>
      <c r="N184" s="16">
        <f t="shared" si="17"/>
        <v>3060087.4345866712</v>
      </c>
      <c r="O184" s="16">
        <f>M184*INDEX('Summary by Class and Haircuts'!D:D,MATCH(E:E,'Summary by Class and Haircuts'!A:A,0))</f>
        <v>1973488.5245492447</v>
      </c>
      <c r="P184" s="16">
        <f>N184*INDEX('Summary by Class and Haircuts'!H:H,MATCH(E:E,'Summary by Class and Haircuts'!A:A,0))</f>
        <v>1543401.9190308421</v>
      </c>
      <c r="Q184" s="16">
        <f t="shared" si="18"/>
        <v>3516890.4435800868</v>
      </c>
    </row>
    <row r="185" spans="1:17" ht="23.25">
      <c r="A185" s="11" t="s">
        <v>455</v>
      </c>
      <c r="B185" s="54" t="s">
        <v>455</v>
      </c>
      <c r="C185" s="12" t="s">
        <v>456</v>
      </c>
      <c r="D185" s="15" t="s">
        <v>457</v>
      </c>
      <c r="E185" s="79" t="s">
        <v>1177</v>
      </c>
      <c r="F185" s="16">
        <f>IFERROR(IFERROR(INDEX('2021 FFS IP'!K:K,MATCH(A:A,'2021 FFS IP'!A:A,0)),INDEX('2021 FFS IMD'!K:K,MATCH(A:A,'2021 FFS IMD'!A:A,0))),0)</f>
        <v>819277.02703103796</v>
      </c>
      <c r="G185" s="16">
        <f>IFERROR(INDEX('2021 FFS OP'!K:K,MATCH(A:A,'2021 FFS OP'!A:A,0)),0)</f>
        <v>156257.62036043298</v>
      </c>
      <c r="H185" s="16">
        <f t="shared" si="13"/>
        <v>975534.64739147096</v>
      </c>
      <c r="I185" s="16">
        <v>4034688.8888753913</v>
      </c>
      <c r="J185" s="16">
        <v>273783.66356521053</v>
      </c>
      <c r="K185" s="16">
        <f t="shared" si="14"/>
        <v>4308472.5524406023</v>
      </c>
      <c r="L185" s="17" t="str">
        <f t="shared" si="15"/>
        <v>Yes</v>
      </c>
      <c r="M185" s="16">
        <f t="shared" si="16"/>
        <v>4034688.8888753913</v>
      </c>
      <c r="N185" s="16">
        <f t="shared" si="17"/>
        <v>273783.66356521053</v>
      </c>
      <c r="O185" s="16">
        <f>M185*INDEX('Summary by Class and Haircuts'!D:D,MATCH(E:E,'Summary by Class and Haircuts'!A:A,0))</f>
        <v>1779413.4792670412</v>
      </c>
      <c r="P185" s="16">
        <f>N185*INDEX('Summary by Class and Haircuts'!H:H,MATCH(E:E,'Summary by Class and Haircuts'!A:A,0))</f>
        <v>138086.97979341095</v>
      </c>
      <c r="Q185" s="16">
        <f t="shared" si="18"/>
        <v>1917500.4590604522</v>
      </c>
    </row>
    <row r="186" spans="1:17" ht="23.25">
      <c r="A186" s="11" t="s">
        <v>703</v>
      </c>
      <c r="B186" s="54" t="s">
        <v>703</v>
      </c>
      <c r="C186" s="12" t="s">
        <v>704</v>
      </c>
      <c r="D186" s="15" t="s">
        <v>705</v>
      </c>
      <c r="E186" s="79" t="s">
        <v>1177</v>
      </c>
      <c r="F186" s="16">
        <f>IFERROR(IFERROR(INDEX('2021 FFS IP'!K:K,MATCH(A:A,'2021 FFS IP'!A:A,0)),INDEX('2021 FFS IMD'!K:K,MATCH(A:A,'2021 FFS IMD'!A:A,0))),0)</f>
        <v>1245527.2695539538</v>
      </c>
      <c r="G186" s="16">
        <f>IFERROR(INDEX('2021 FFS OP'!K:K,MATCH(A:A,'2021 FFS OP'!A:A,0)),0)</f>
        <v>105232.41144804511</v>
      </c>
      <c r="H186" s="16">
        <f t="shared" si="13"/>
        <v>1350759.6810019989</v>
      </c>
      <c r="I186" s="16">
        <v>3940784.8752226839</v>
      </c>
      <c r="J186" s="16">
        <v>112778.85473919249</v>
      </c>
      <c r="K186" s="16">
        <f t="shared" si="14"/>
        <v>4053563.7299618763</v>
      </c>
      <c r="L186" s="17" t="str">
        <f t="shared" si="15"/>
        <v>Yes</v>
      </c>
      <c r="M186" s="16">
        <f t="shared" si="16"/>
        <v>3940784.8752226839</v>
      </c>
      <c r="N186" s="16">
        <f t="shared" si="17"/>
        <v>112778.85473919249</v>
      </c>
      <c r="O186" s="16">
        <f>M186*INDEX('Summary by Class and Haircuts'!D:D,MATCH(E:E,'Summary by Class and Haircuts'!A:A,0))</f>
        <v>1737999.116907747</v>
      </c>
      <c r="P186" s="16">
        <f>N186*INDEX('Summary by Class and Haircuts'!H:H,MATCH(E:E,'Summary by Class and Haircuts'!A:A,0))</f>
        <v>56881.740980084491</v>
      </c>
      <c r="Q186" s="16">
        <f t="shared" si="18"/>
        <v>1794880.8578878315</v>
      </c>
    </row>
    <row r="187" spans="1:17">
      <c r="A187" s="11" t="s">
        <v>344</v>
      </c>
      <c r="B187" s="54" t="s">
        <v>344</v>
      </c>
      <c r="C187" s="12" t="s">
        <v>345</v>
      </c>
      <c r="D187" s="15" t="s">
        <v>346</v>
      </c>
      <c r="E187" s="79" t="s">
        <v>1177</v>
      </c>
      <c r="F187" s="16">
        <f>IFERROR(IFERROR(INDEX('2021 FFS IP'!K:K,MATCH(A:A,'2021 FFS IP'!A:A,0)),INDEX('2021 FFS IMD'!K:K,MATCH(A:A,'2021 FFS IMD'!A:A,0))),0)</f>
        <v>1737632.9376328057</v>
      </c>
      <c r="G187" s="16">
        <f>IFERROR(INDEX('2021 FFS OP'!K:K,MATCH(A:A,'2021 FFS OP'!A:A,0)),0)</f>
        <v>148739.79878602302</v>
      </c>
      <c r="H187" s="16">
        <f t="shared" si="13"/>
        <v>1886372.7364188286</v>
      </c>
      <c r="I187" s="16">
        <v>11666663.589953493</v>
      </c>
      <c r="J187" s="16">
        <v>358521.37233938591</v>
      </c>
      <c r="K187" s="16">
        <f t="shared" si="14"/>
        <v>12025184.96229288</v>
      </c>
      <c r="L187" s="17" t="str">
        <f t="shared" si="15"/>
        <v>Yes</v>
      </c>
      <c r="M187" s="16">
        <f t="shared" si="16"/>
        <v>11666663.589953493</v>
      </c>
      <c r="N187" s="16">
        <f t="shared" si="17"/>
        <v>358521.37233938591</v>
      </c>
      <c r="O187" s="16">
        <f>M187*INDEX('Summary by Class and Haircuts'!D:D,MATCH(E:E,'Summary by Class and Haircuts'!A:A,0))</f>
        <v>5145333.1401281208</v>
      </c>
      <c r="P187" s="16">
        <f>N187*INDEX('Summary by Class and Haircuts'!H:H,MATCH(E:E,'Summary by Class and Haircuts'!A:A,0))</f>
        <v>180825.73975763531</v>
      </c>
      <c r="Q187" s="16">
        <f t="shared" si="18"/>
        <v>5326158.8798857564</v>
      </c>
    </row>
    <row r="188" spans="1:17">
      <c r="A188" s="11" t="s">
        <v>948</v>
      </c>
      <c r="B188" s="54" t="s">
        <v>948</v>
      </c>
      <c r="C188" s="12" t="s">
        <v>949</v>
      </c>
      <c r="D188" s="15" t="s">
        <v>950</v>
      </c>
      <c r="E188" s="79" t="s">
        <v>1177</v>
      </c>
      <c r="F188" s="16">
        <f>IFERROR(IFERROR(INDEX('2021 FFS IP'!K:K,MATCH(A:A,'2021 FFS IP'!A:A,0)),INDEX('2021 FFS IMD'!K:K,MATCH(A:A,'2021 FFS IMD'!A:A,0))),0)</f>
        <v>1252348.4718436981</v>
      </c>
      <c r="G188" s="16">
        <f>IFERROR(INDEX('2021 FFS OP'!K:K,MATCH(A:A,'2021 FFS OP'!A:A,0)),0)</f>
        <v>305742.62767937675</v>
      </c>
      <c r="H188" s="16">
        <f t="shared" si="13"/>
        <v>1558091.0995230749</v>
      </c>
      <c r="I188" s="16">
        <v>6127223.7367583895</v>
      </c>
      <c r="J188" s="16">
        <v>831370.64947979443</v>
      </c>
      <c r="K188" s="16">
        <f t="shared" si="14"/>
        <v>6958594.3862381838</v>
      </c>
      <c r="L188" s="17" t="str">
        <f t="shared" si="15"/>
        <v>Yes</v>
      </c>
      <c r="M188" s="16">
        <f t="shared" si="16"/>
        <v>6127223.7367583895</v>
      </c>
      <c r="N188" s="16">
        <f t="shared" si="17"/>
        <v>831370.64947979443</v>
      </c>
      <c r="O188" s="16">
        <f>M188*INDEX('Summary by Class and Haircuts'!D:D,MATCH(E:E,'Summary by Class and Haircuts'!A:A,0))</f>
        <v>2702281.342617189</v>
      </c>
      <c r="P188" s="16">
        <f>N188*INDEX('Summary by Class and Haircuts'!H:H,MATCH(E:E,'Summary by Class and Haircuts'!A:A,0))</f>
        <v>419314.50759554753</v>
      </c>
      <c r="Q188" s="16">
        <f t="shared" si="18"/>
        <v>3121595.8502127365</v>
      </c>
    </row>
    <row r="189" spans="1:17">
      <c r="A189" s="11" t="s">
        <v>55</v>
      </c>
      <c r="B189" s="54" t="s">
        <v>55</v>
      </c>
      <c r="C189" s="12" t="s">
        <v>56</v>
      </c>
      <c r="D189" s="15" t="s">
        <v>57</v>
      </c>
      <c r="E189" s="79" t="s">
        <v>1177</v>
      </c>
      <c r="F189" s="16">
        <f>IFERROR(IFERROR(INDEX('2021 FFS IP'!K:K,MATCH(A:A,'2021 FFS IP'!A:A,0)),INDEX('2021 FFS IMD'!K:K,MATCH(A:A,'2021 FFS IMD'!A:A,0))),0)</f>
        <v>371974.85065649671</v>
      </c>
      <c r="G189" s="16">
        <f>IFERROR(INDEX('2021 FFS OP'!K:K,MATCH(A:A,'2021 FFS OP'!A:A,0)),0)</f>
        <v>407113.82598700339</v>
      </c>
      <c r="H189" s="16">
        <f t="shared" si="13"/>
        <v>779088.6766435001</v>
      </c>
      <c r="I189" s="16">
        <v>1376134.101321701</v>
      </c>
      <c r="J189" s="16">
        <v>783224.85518893413</v>
      </c>
      <c r="K189" s="16">
        <f t="shared" si="14"/>
        <v>2159358.9565106351</v>
      </c>
      <c r="L189" s="17" t="str">
        <f t="shared" si="15"/>
        <v>Yes</v>
      </c>
      <c r="M189" s="16">
        <f t="shared" si="16"/>
        <v>1376134.101321701</v>
      </c>
      <c r="N189" s="16">
        <f t="shared" si="17"/>
        <v>783224.85518893413</v>
      </c>
      <c r="O189" s="16">
        <f>M189*INDEX('Summary by Class and Haircuts'!D:D,MATCH(E:E,'Summary by Class and Haircuts'!A:A,0))</f>
        <v>606914.59406512312</v>
      </c>
      <c r="P189" s="16">
        <f>N189*INDEX('Summary by Class and Haircuts'!H:H,MATCH(E:E,'Summary by Class and Haircuts'!A:A,0))</f>
        <v>395031.4395818995</v>
      </c>
      <c r="Q189" s="16">
        <f t="shared" si="18"/>
        <v>1001946.0336470227</v>
      </c>
    </row>
    <row r="190" spans="1:17">
      <c r="A190" s="11" t="s">
        <v>1165</v>
      </c>
      <c r="B190" s="54" t="s">
        <v>1165</v>
      </c>
      <c r="C190" s="12" t="s">
        <v>1234</v>
      </c>
      <c r="D190" s="15" t="s">
        <v>1023</v>
      </c>
      <c r="E190" s="79" t="s">
        <v>1177</v>
      </c>
      <c r="F190" s="16">
        <f>IFERROR(IFERROR(INDEX('2021 FFS IP'!K:K,MATCH(A:A,'2021 FFS IP'!A:A,0)),INDEX('2021 FFS IMD'!K:K,MATCH(A:A,'2021 FFS IMD'!A:A,0))),0)</f>
        <v>1011465.1103802465</v>
      </c>
      <c r="G190" s="16">
        <f>IFERROR(INDEX('2021 FFS OP'!K:K,MATCH(A:A,'2021 FFS OP'!A:A,0)),0)</f>
        <v>246215.7939309823</v>
      </c>
      <c r="H190" s="16">
        <f t="shared" si="13"/>
        <v>1257680.9043112288</v>
      </c>
      <c r="I190" s="16">
        <v>4866262.8836618699</v>
      </c>
      <c r="J190" s="16">
        <v>562373.04848226008</v>
      </c>
      <c r="K190" s="16">
        <f t="shared" si="14"/>
        <v>5428635.9321441296</v>
      </c>
      <c r="L190" s="17" t="str">
        <f t="shared" si="15"/>
        <v>Yes</v>
      </c>
      <c r="M190" s="16">
        <f t="shared" si="16"/>
        <v>4866262.8836618699</v>
      </c>
      <c r="N190" s="16">
        <f t="shared" si="17"/>
        <v>562373.04848226008</v>
      </c>
      <c r="O190" s="16">
        <f>M190*INDEX('Summary by Class and Haircuts'!D:D,MATCH(E:E,'Summary by Class and Haircuts'!A:A,0))</f>
        <v>2146161.4531717771</v>
      </c>
      <c r="P190" s="16">
        <f>N190*INDEX('Summary by Class and Haircuts'!H:H,MATCH(E:E,'Summary by Class and Haircuts'!A:A,0))</f>
        <v>283641.45168812218</v>
      </c>
      <c r="Q190" s="16">
        <f t="shared" si="18"/>
        <v>2429802.9048598991</v>
      </c>
    </row>
    <row r="191" spans="1:17" ht="23.25">
      <c r="A191" s="11" t="s">
        <v>833</v>
      </c>
      <c r="B191" s="54" t="s">
        <v>833</v>
      </c>
      <c r="C191" s="12" t="s">
        <v>834</v>
      </c>
      <c r="D191" s="15" t="s">
        <v>835</v>
      </c>
      <c r="E191" s="79" t="s">
        <v>1177</v>
      </c>
      <c r="F191" s="16">
        <f>IFERROR(IFERROR(INDEX('2021 FFS IP'!K:K,MATCH(A:A,'2021 FFS IP'!A:A,0)),INDEX('2021 FFS IMD'!K:K,MATCH(A:A,'2021 FFS IMD'!A:A,0))),0)</f>
        <v>288300.38219422358</v>
      </c>
      <c r="G191" s="16">
        <f>IFERROR(INDEX('2021 FFS OP'!K:K,MATCH(A:A,'2021 FFS OP'!A:A,0)),0)</f>
        <v>243868.91503174699</v>
      </c>
      <c r="H191" s="16">
        <f t="shared" si="13"/>
        <v>532169.29722597054</v>
      </c>
      <c r="I191" s="16">
        <v>1024197.0457615815</v>
      </c>
      <c r="J191" s="16">
        <v>215261.75957836528</v>
      </c>
      <c r="K191" s="16">
        <f t="shared" si="14"/>
        <v>1239458.8053399469</v>
      </c>
      <c r="L191" s="17" t="str">
        <f t="shared" si="15"/>
        <v>Yes</v>
      </c>
      <c r="M191" s="16">
        <f t="shared" si="16"/>
        <v>1024197.0457615815</v>
      </c>
      <c r="N191" s="16">
        <f t="shared" si="17"/>
        <v>243868.91503174699</v>
      </c>
      <c r="O191" s="16">
        <f>M191*INDEX('Summary by Class and Haircuts'!D:D,MATCH(E:E,'Summary by Class and Haircuts'!A:A,0))</f>
        <v>451700.26211404538</v>
      </c>
      <c r="P191" s="16">
        <f>N191*INDEX('Summary by Class and Haircuts'!H:H,MATCH(E:E,'Summary by Class and Haircuts'!A:A,0))</f>
        <v>122999.01865477471</v>
      </c>
      <c r="Q191" s="16">
        <f t="shared" si="18"/>
        <v>574699.28076882008</v>
      </c>
    </row>
    <row r="192" spans="1:17">
      <c r="A192" s="11" t="s">
        <v>1139</v>
      </c>
      <c r="B192" s="54" t="s">
        <v>1139</v>
      </c>
      <c r="C192" s="12" t="s">
        <v>1379</v>
      </c>
      <c r="D192" s="15" t="s">
        <v>1140</v>
      </c>
      <c r="E192" s="79" t="s">
        <v>1177</v>
      </c>
      <c r="F192" s="16">
        <f>IFERROR(IFERROR(INDEX('2021 FFS IP'!K:K,MATCH(A:A,'2021 FFS IP'!A:A,0)),INDEX('2021 FFS IMD'!K:K,MATCH(A:A,'2021 FFS IMD'!A:A,0))),0)</f>
        <v>1052718.3931963218</v>
      </c>
      <c r="G192" s="16">
        <f>IFERROR(INDEX('2021 FFS OP'!K:K,MATCH(A:A,'2021 FFS OP'!A:A,0)),0)</f>
        <v>117568.5595888127</v>
      </c>
      <c r="H192" s="16">
        <f t="shared" si="13"/>
        <v>1170286.9527851345</v>
      </c>
      <c r="I192" s="16">
        <v>2226846.0786119103</v>
      </c>
      <c r="J192" s="16">
        <v>104380.00813725786</v>
      </c>
      <c r="K192" s="16">
        <f t="shared" si="14"/>
        <v>2331226.0867491681</v>
      </c>
      <c r="L192" s="17" t="str">
        <f t="shared" si="15"/>
        <v>Yes</v>
      </c>
      <c r="M192" s="16">
        <f t="shared" si="16"/>
        <v>2226846.0786119103</v>
      </c>
      <c r="N192" s="16">
        <f t="shared" si="17"/>
        <v>117568.5595888127</v>
      </c>
      <c r="O192" s="16">
        <f>M192*INDEX('Summary by Class and Haircuts'!D:D,MATCH(E:E,'Summary by Class and Haircuts'!A:A,0))</f>
        <v>982102.96696245845</v>
      </c>
      <c r="P192" s="16">
        <f>N192*INDEX('Summary by Class and Haircuts'!H:H,MATCH(E:E,'Summary by Class and Haircuts'!A:A,0))</f>
        <v>59297.501906697908</v>
      </c>
      <c r="Q192" s="16">
        <f t="shared" si="18"/>
        <v>1041400.4688691563</v>
      </c>
    </row>
    <row r="193" spans="1:17" ht="23.25">
      <c r="A193" s="11" t="s">
        <v>624</v>
      </c>
      <c r="B193" s="54" t="s">
        <v>624</v>
      </c>
      <c r="C193" s="12" t="s">
        <v>625</v>
      </c>
      <c r="D193" s="15" t="s">
        <v>626</v>
      </c>
      <c r="E193" s="79" t="s">
        <v>1177</v>
      </c>
      <c r="F193" s="16">
        <f>IFERROR(IFERROR(INDEX('2021 FFS IP'!K:K,MATCH(A:A,'2021 FFS IP'!A:A,0)),INDEX('2021 FFS IMD'!K:K,MATCH(A:A,'2021 FFS IMD'!A:A,0))),0)</f>
        <v>421173.27499833051</v>
      </c>
      <c r="G193" s="16">
        <f>IFERROR(INDEX('2021 FFS OP'!K:K,MATCH(A:A,'2021 FFS OP'!A:A,0)),0)</f>
        <v>233946.72822228167</v>
      </c>
      <c r="H193" s="16">
        <f t="shared" si="13"/>
        <v>655120.00322061218</v>
      </c>
      <c r="I193" s="16">
        <v>2110779.3266469757</v>
      </c>
      <c r="J193" s="16">
        <v>727874.88663310721</v>
      </c>
      <c r="K193" s="16">
        <f t="shared" si="14"/>
        <v>2838654.2132800827</v>
      </c>
      <c r="L193" s="17" t="str">
        <f t="shared" si="15"/>
        <v>Yes</v>
      </c>
      <c r="M193" s="16">
        <f t="shared" si="16"/>
        <v>2110779.3266469757</v>
      </c>
      <c r="N193" s="16">
        <f t="shared" si="17"/>
        <v>727874.88663310721</v>
      </c>
      <c r="O193" s="16">
        <f>M193*INDEX('Summary by Class and Haircuts'!D:D,MATCH(E:E,'Summary by Class and Haircuts'!A:A,0))</f>
        <v>930914.20157571346</v>
      </c>
      <c r="P193" s="16">
        <f>N193*INDEX('Summary by Class and Haircuts'!H:H,MATCH(E:E,'Summary by Class and Haircuts'!A:A,0))</f>
        <v>367114.83604900114</v>
      </c>
      <c r="Q193" s="16">
        <f t="shared" si="18"/>
        <v>1298029.0376247147</v>
      </c>
    </row>
    <row r="194" spans="1:17">
      <c r="A194" s="11" t="s">
        <v>174</v>
      </c>
      <c r="B194" s="54" t="s">
        <v>174</v>
      </c>
      <c r="C194" s="12" t="s">
        <v>175</v>
      </c>
      <c r="D194" s="15" t="s">
        <v>176</v>
      </c>
      <c r="E194" s="79" t="s">
        <v>1177</v>
      </c>
      <c r="F194" s="16">
        <f>IFERROR(IFERROR(INDEX('2021 FFS IP'!K:K,MATCH(A:A,'2021 FFS IP'!A:A,0)),INDEX('2021 FFS IMD'!K:K,MATCH(A:A,'2021 FFS IMD'!A:A,0))),0)</f>
        <v>1652086.3197048188</v>
      </c>
      <c r="G194" s="16">
        <f>IFERROR(INDEX('2021 FFS OP'!K:K,MATCH(A:A,'2021 FFS OP'!A:A,0)),0)</f>
        <v>264560.23904348607</v>
      </c>
      <c r="H194" s="16">
        <f t="shared" si="13"/>
        <v>1916646.5587483048</v>
      </c>
      <c r="I194" s="16">
        <v>4116198.2999049211</v>
      </c>
      <c r="J194" s="16">
        <v>565317.62189272733</v>
      </c>
      <c r="K194" s="16">
        <f t="shared" si="14"/>
        <v>4681515.9217976481</v>
      </c>
      <c r="L194" s="17" t="str">
        <f t="shared" si="15"/>
        <v>Yes</v>
      </c>
      <c r="M194" s="16">
        <f t="shared" si="16"/>
        <v>4116198.2999049211</v>
      </c>
      <c r="N194" s="16">
        <f t="shared" si="17"/>
        <v>565317.62189272733</v>
      </c>
      <c r="O194" s="16">
        <f>M194*INDEX('Summary by Class and Haircuts'!D:D,MATCH(E:E,'Summary by Class and Haircuts'!A:A,0))</f>
        <v>1815361.4665016879</v>
      </c>
      <c r="P194" s="16">
        <f>N194*INDEX('Summary by Class and Haircuts'!H:H,MATCH(E:E,'Summary by Class and Haircuts'!A:A,0))</f>
        <v>285126.59234164609</v>
      </c>
      <c r="Q194" s="16">
        <f t="shared" si="18"/>
        <v>2100488.0588433342</v>
      </c>
    </row>
    <row r="195" spans="1:17" ht="23.25">
      <c r="A195" s="11" t="s">
        <v>195</v>
      </c>
      <c r="B195" s="54" t="s">
        <v>195</v>
      </c>
      <c r="C195" s="12" t="s">
        <v>196</v>
      </c>
      <c r="D195" s="15" t="s">
        <v>197</v>
      </c>
      <c r="E195" s="79" t="s">
        <v>1177</v>
      </c>
      <c r="F195" s="16">
        <f>IFERROR(IFERROR(INDEX('2021 FFS IP'!K:K,MATCH(A:A,'2021 FFS IP'!A:A,0)),INDEX('2021 FFS IMD'!K:K,MATCH(A:A,'2021 FFS IMD'!A:A,0))),0)</f>
        <v>960157.01236256841</v>
      </c>
      <c r="G195" s="16">
        <f>IFERROR(INDEX('2021 FFS OP'!K:K,MATCH(A:A,'2021 FFS OP'!A:A,0)),0)</f>
        <v>209660.25189362446</v>
      </c>
      <c r="H195" s="16">
        <f t="shared" si="13"/>
        <v>1169817.2642561928</v>
      </c>
      <c r="I195" s="16">
        <v>4185497.1534070214</v>
      </c>
      <c r="J195" s="16">
        <v>283208.0313913009</v>
      </c>
      <c r="K195" s="16">
        <f t="shared" si="14"/>
        <v>4468705.1847983226</v>
      </c>
      <c r="L195" s="17" t="str">
        <f t="shared" si="15"/>
        <v>Yes</v>
      </c>
      <c r="M195" s="16">
        <f t="shared" si="16"/>
        <v>4185497.1534070214</v>
      </c>
      <c r="N195" s="16">
        <f t="shared" si="17"/>
        <v>283208.0313913009</v>
      </c>
      <c r="O195" s="16">
        <f>M195*INDEX('Summary by Class and Haircuts'!D:D,MATCH(E:E,'Summary by Class and Haircuts'!A:A,0))</f>
        <v>1845924.2477757009</v>
      </c>
      <c r="P195" s="16">
        <f>N195*INDEX('Summary by Class and Haircuts'!H:H,MATCH(E:E,'Summary by Class and Haircuts'!A:A,0))</f>
        <v>142840.30390566954</v>
      </c>
      <c r="Q195" s="16">
        <f t="shared" si="18"/>
        <v>1988764.5516813705</v>
      </c>
    </row>
    <row r="196" spans="1:17" ht="23.25">
      <c r="A196" s="11" t="s">
        <v>488</v>
      </c>
      <c r="B196" s="54" t="s">
        <v>488</v>
      </c>
      <c r="C196" s="12" t="s">
        <v>489</v>
      </c>
      <c r="D196" s="15" t="s">
        <v>490</v>
      </c>
      <c r="E196" s="79" t="s">
        <v>1177</v>
      </c>
      <c r="F196" s="16">
        <f>IFERROR(IFERROR(INDEX('2021 FFS IP'!K:K,MATCH(A:A,'2021 FFS IP'!A:A,0)),INDEX('2021 FFS IMD'!K:K,MATCH(A:A,'2021 FFS IMD'!A:A,0))),0)</f>
        <v>1471230.4970540358</v>
      </c>
      <c r="G196" s="16">
        <f>IFERROR(INDEX('2021 FFS OP'!K:K,MATCH(A:A,'2021 FFS OP'!A:A,0)),0)</f>
        <v>86851.233867908319</v>
      </c>
      <c r="H196" s="16">
        <f t="shared" si="13"/>
        <v>1558081.7309219441</v>
      </c>
      <c r="I196" s="16">
        <v>3784081.1092331568</v>
      </c>
      <c r="J196" s="16">
        <v>103668.25736818452</v>
      </c>
      <c r="K196" s="16">
        <f t="shared" si="14"/>
        <v>3887749.3666013414</v>
      </c>
      <c r="L196" s="17" t="str">
        <f t="shared" si="15"/>
        <v>Yes</v>
      </c>
      <c r="M196" s="16">
        <f t="shared" si="16"/>
        <v>3784081.1092331568</v>
      </c>
      <c r="N196" s="16">
        <f t="shared" si="17"/>
        <v>103668.25736818452</v>
      </c>
      <c r="O196" s="16">
        <f>M196*INDEX('Summary by Class and Haircuts'!D:D,MATCH(E:E,'Summary by Class and Haircuts'!A:A,0))</f>
        <v>1668888.2632251983</v>
      </c>
      <c r="P196" s="16">
        <f>N196*INDEX('Summary by Class and Haircuts'!H:H,MATCH(E:E,'Summary by Class and Haircuts'!A:A,0))</f>
        <v>52286.67179774581</v>
      </c>
      <c r="Q196" s="16">
        <f t="shared" si="18"/>
        <v>1721174.9350229441</v>
      </c>
    </row>
    <row r="197" spans="1:17" ht="23.25">
      <c r="A197" s="11" t="s">
        <v>1097</v>
      </c>
      <c r="B197" s="54" t="s">
        <v>1097</v>
      </c>
      <c r="C197" s="12" t="s">
        <v>1098</v>
      </c>
      <c r="D197" s="15" t="s">
        <v>1099</v>
      </c>
      <c r="E197" s="79" t="s">
        <v>1177</v>
      </c>
      <c r="F197" s="16">
        <f>IFERROR(IFERROR(INDEX('2021 FFS IP'!K:K,MATCH(A:A,'2021 FFS IP'!A:A,0)),INDEX('2021 FFS IMD'!K:K,MATCH(A:A,'2021 FFS IMD'!A:A,0))),0)</f>
        <v>657264.46235334675</v>
      </c>
      <c r="G197" s="16">
        <f>IFERROR(INDEX('2021 FFS OP'!K:K,MATCH(A:A,'2021 FFS OP'!A:A,0)),0)</f>
        <v>306747.97269287729</v>
      </c>
      <c r="H197" s="16">
        <f t="shared" ref="H197:H260" si="19">F197+G197</f>
        <v>964012.43504622404</v>
      </c>
      <c r="I197" s="16">
        <v>1818565.7739822054</v>
      </c>
      <c r="J197" s="16">
        <v>432644.81013612403</v>
      </c>
      <c r="K197" s="16">
        <f t="shared" ref="K197:K260" si="20">I197+J197</f>
        <v>2251210.5841183295</v>
      </c>
      <c r="L197" s="17" t="str">
        <f t="shared" ref="L197:L260" si="21">IF(K197&gt;0,"Yes","No")</f>
        <v>Yes</v>
      </c>
      <c r="M197" s="16">
        <f t="shared" ref="M197:M260" si="22">MAX(F197,I197,0)</f>
        <v>1818565.7739822054</v>
      </c>
      <c r="N197" s="16">
        <f t="shared" ref="N197:N260" si="23">MAX(G197,J197,0)</f>
        <v>432644.81013612403</v>
      </c>
      <c r="O197" s="16">
        <f>M197*INDEX('Summary by Class and Haircuts'!D:D,MATCH(E:E,'Summary by Class and Haircuts'!A:A,0))</f>
        <v>802039.64674451435</v>
      </c>
      <c r="P197" s="16">
        <f>N197*INDEX('Summary by Class and Haircuts'!H:H,MATCH(E:E,'Summary by Class and Haircuts'!A:A,0))</f>
        <v>218211.02974890033</v>
      </c>
      <c r="Q197" s="16">
        <f t="shared" ref="Q197:Q260" si="24">O197+P197</f>
        <v>1020250.6764934147</v>
      </c>
    </row>
    <row r="198" spans="1:17">
      <c r="A198" s="11" t="s">
        <v>189</v>
      </c>
      <c r="B198" s="54" t="s">
        <v>189</v>
      </c>
      <c r="C198" s="12" t="s">
        <v>190</v>
      </c>
      <c r="D198" s="15" t="s">
        <v>191</v>
      </c>
      <c r="E198" s="79" t="s">
        <v>1177</v>
      </c>
      <c r="F198" s="16">
        <f>IFERROR(IFERROR(INDEX('2021 FFS IP'!K:K,MATCH(A:A,'2021 FFS IP'!A:A,0)),INDEX('2021 FFS IMD'!K:K,MATCH(A:A,'2021 FFS IMD'!A:A,0))),0)</f>
        <v>1422593.6628970127</v>
      </c>
      <c r="G198" s="16">
        <f>IFERROR(INDEX('2021 FFS OP'!K:K,MATCH(A:A,'2021 FFS OP'!A:A,0)),0)</f>
        <v>260256.24597628717</v>
      </c>
      <c r="H198" s="16">
        <f t="shared" si="19"/>
        <v>1682849.9088732998</v>
      </c>
      <c r="I198" s="16">
        <v>5548293.744761046</v>
      </c>
      <c r="J198" s="16">
        <v>641614.04155560734</v>
      </c>
      <c r="K198" s="16">
        <f t="shared" si="20"/>
        <v>6189907.7863166537</v>
      </c>
      <c r="L198" s="17" t="str">
        <f t="shared" si="21"/>
        <v>Yes</v>
      </c>
      <c r="M198" s="16">
        <f t="shared" si="22"/>
        <v>5548293.744761046</v>
      </c>
      <c r="N198" s="16">
        <f t="shared" si="23"/>
        <v>641614.04155560734</v>
      </c>
      <c r="O198" s="16">
        <f>M198*INDEX('Summary by Class and Haircuts'!D:D,MATCH(E:E,'Summary by Class and Haircuts'!A:A,0))</f>
        <v>2446956.6175429905</v>
      </c>
      <c r="P198" s="16">
        <f>N198*INDEX('Summary by Class and Haircuts'!H:H,MATCH(E:E,'Summary by Class and Haircuts'!A:A,0))</f>
        <v>323607.85898518463</v>
      </c>
      <c r="Q198" s="16">
        <f t="shared" si="24"/>
        <v>2770564.4765281752</v>
      </c>
    </row>
    <row r="199" spans="1:17">
      <c r="A199" s="11" t="s">
        <v>594</v>
      </c>
      <c r="B199" s="11" t="s">
        <v>594</v>
      </c>
      <c r="C199" s="11" t="s">
        <v>595</v>
      </c>
      <c r="D199" s="15" t="s">
        <v>596</v>
      </c>
      <c r="E199" s="79" t="s">
        <v>1177</v>
      </c>
      <c r="F199" s="16">
        <f>IFERROR(IFERROR(INDEX('2021 FFS IP'!K:K,MATCH(A:A,'2021 FFS IP'!A:A,0)),INDEX('2021 FFS IMD'!K:K,MATCH(A:A,'2021 FFS IMD'!A:A,0))),0)</f>
        <v>137765.51712048252</v>
      </c>
      <c r="G199" s="16">
        <f>IFERROR(INDEX('2021 FFS OP'!K:K,MATCH(A:A,'2021 FFS OP'!A:A,0)),0)</f>
        <v>612413.84343049373</v>
      </c>
      <c r="H199" s="16">
        <f t="shared" si="19"/>
        <v>750179.36055097624</v>
      </c>
      <c r="I199" s="16">
        <v>305054.79324006202</v>
      </c>
      <c r="J199" s="16">
        <v>878799.85867649363</v>
      </c>
      <c r="K199" s="16">
        <f t="shared" si="20"/>
        <v>1183854.6519165556</v>
      </c>
      <c r="L199" s="17" t="str">
        <f t="shared" si="21"/>
        <v>Yes</v>
      </c>
      <c r="M199" s="16">
        <f t="shared" si="22"/>
        <v>305054.79324006202</v>
      </c>
      <c r="N199" s="16">
        <f t="shared" si="23"/>
        <v>878799.85867649363</v>
      </c>
      <c r="O199" s="16">
        <f>M199*INDEX('Summary by Class and Haircuts'!D:D,MATCH(E:E,'Summary by Class and Haircuts'!A:A,0))</f>
        <v>134537.91009836429</v>
      </c>
      <c r="P199" s="16">
        <f>N199*INDEX('Summary by Class and Haircuts'!H:H,MATCH(E:E,'Summary by Class and Haircuts'!A:A,0))</f>
        <v>443236.15495272126</v>
      </c>
      <c r="Q199" s="16">
        <f t="shared" si="24"/>
        <v>577774.06505108555</v>
      </c>
    </row>
    <row r="200" spans="1:17">
      <c r="A200" s="11" t="s">
        <v>960</v>
      </c>
      <c r="B200" s="54" t="s">
        <v>960</v>
      </c>
      <c r="C200" s="12" t="s">
        <v>961</v>
      </c>
      <c r="D200" s="15" t="s">
        <v>962</v>
      </c>
      <c r="E200" s="79" t="s">
        <v>1177</v>
      </c>
      <c r="F200" s="16">
        <f>IFERROR(IFERROR(INDEX('2021 FFS IP'!K:K,MATCH(A:A,'2021 FFS IP'!A:A,0)),INDEX('2021 FFS IMD'!K:K,MATCH(A:A,'2021 FFS IMD'!A:A,0))),0)</f>
        <v>879266.21926086582</v>
      </c>
      <c r="G200" s="16">
        <f>IFERROR(INDEX('2021 FFS OP'!K:K,MATCH(A:A,'2021 FFS OP'!A:A,0)),0)</f>
        <v>170510.40076703671</v>
      </c>
      <c r="H200" s="16">
        <f t="shared" si="19"/>
        <v>1049776.6200279025</v>
      </c>
      <c r="I200" s="16">
        <v>2197589.9214920281</v>
      </c>
      <c r="J200" s="16">
        <v>389050.99294761528</v>
      </c>
      <c r="K200" s="16">
        <f t="shared" si="20"/>
        <v>2586640.9144396433</v>
      </c>
      <c r="L200" s="17" t="str">
        <f t="shared" si="21"/>
        <v>Yes</v>
      </c>
      <c r="M200" s="16">
        <f t="shared" si="22"/>
        <v>2197589.9214920281</v>
      </c>
      <c r="N200" s="16">
        <f t="shared" si="23"/>
        <v>389050.99294761528</v>
      </c>
      <c r="O200" s="16">
        <f>M200*INDEX('Summary by Class and Haircuts'!D:D,MATCH(E:E,'Summary by Class and Haircuts'!A:A,0))</f>
        <v>969200.16286417679</v>
      </c>
      <c r="P200" s="16">
        <f>N200*INDEX('Summary by Class and Haircuts'!H:H,MATCH(E:E,'Summary by Class and Haircuts'!A:A,0))</f>
        <v>196223.82103513621</v>
      </c>
      <c r="Q200" s="16">
        <f t="shared" si="24"/>
        <v>1165423.983899313</v>
      </c>
    </row>
    <row r="201" spans="1:17">
      <c r="A201" s="11" t="s">
        <v>1793</v>
      </c>
      <c r="B201" s="54" t="s">
        <v>515</v>
      </c>
      <c r="C201" s="12" t="s">
        <v>516</v>
      </c>
      <c r="D201" s="15" t="s">
        <v>517</v>
      </c>
      <c r="E201" s="79" t="s">
        <v>1177</v>
      </c>
      <c r="F201" s="16">
        <f>IFERROR(IFERROR(INDEX('2021 FFS IP'!K:K,MATCH(A:A,'2021 FFS IP'!A:A,0)),INDEX('2021 FFS IMD'!K:K,MATCH(A:A,'2021 FFS IMD'!A:A,0))),0)</f>
        <v>837288.17448395258</v>
      </c>
      <c r="G201" s="16">
        <f>IFERROR(INDEX('2021 FFS OP'!K:K,MATCH(A:A,'2021 FFS OP'!A:A,0)),0)</f>
        <v>414515.7752478419</v>
      </c>
      <c r="H201" s="16">
        <f t="shared" si="19"/>
        <v>1251803.9497317944</v>
      </c>
      <c r="I201" s="16">
        <v>3989727.5702121342</v>
      </c>
      <c r="J201" s="16">
        <v>684264.50185809168</v>
      </c>
      <c r="K201" s="16">
        <f t="shared" si="20"/>
        <v>4673992.0720702261</v>
      </c>
      <c r="L201" s="17" t="str">
        <f t="shared" si="21"/>
        <v>Yes</v>
      </c>
      <c r="M201" s="16">
        <f t="shared" si="22"/>
        <v>3989727.5702121342</v>
      </c>
      <c r="N201" s="16">
        <f t="shared" si="23"/>
        <v>684264.50185809168</v>
      </c>
      <c r="O201" s="16">
        <f>M201*INDEX('Summary by Class and Haircuts'!D:D,MATCH(E:E,'Summary by Class and Haircuts'!A:A,0))</f>
        <v>1759584.2486426893</v>
      </c>
      <c r="P201" s="16">
        <f>N201*INDEX('Summary by Class and Haircuts'!H:H,MATCH(E:E,'Summary by Class and Haircuts'!A:A,0))</f>
        <v>345119.27121948713</v>
      </c>
      <c r="Q201" s="16">
        <f t="shared" si="24"/>
        <v>2104703.5198621764</v>
      </c>
    </row>
    <row r="202" spans="1:17">
      <c r="A202" s="11" t="s">
        <v>863</v>
      </c>
      <c r="B202" s="54" t="s">
        <v>863</v>
      </c>
      <c r="C202" s="12" t="s">
        <v>864</v>
      </c>
      <c r="D202" s="15" t="s">
        <v>865</v>
      </c>
      <c r="E202" s="79" t="s">
        <v>1177</v>
      </c>
      <c r="F202" s="16">
        <f>IFERROR(IFERROR(INDEX('2021 FFS IP'!K:K,MATCH(A:A,'2021 FFS IP'!A:A,0)),INDEX('2021 FFS IMD'!K:K,MATCH(A:A,'2021 FFS IMD'!A:A,0))),0)</f>
        <v>845174.4132967093</v>
      </c>
      <c r="G202" s="16">
        <f>IFERROR(INDEX('2021 FFS OP'!K:K,MATCH(A:A,'2021 FFS OP'!A:A,0)),0)</f>
        <v>292666.15458811232</v>
      </c>
      <c r="H202" s="16">
        <f t="shared" si="19"/>
        <v>1137840.5678848217</v>
      </c>
      <c r="I202" s="16">
        <v>2675576.797020941</v>
      </c>
      <c r="J202" s="16">
        <v>306319.34108565567</v>
      </c>
      <c r="K202" s="16">
        <f t="shared" si="20"/>
        <v>2981896.1381065967</v>
      </c>
      <c r="L202" s="17" t="str">
        <f t="shared" si="21"/>
        <v>Yes</v>
      </c>
      <c r="M202" s="16">
        <f t="shared" si="22"/>
        <v>2675576.797020941</v>
      </c>
      <c r="N202" s="16">
        <f t="shared" si="23"/>
        <v>306319.34108565567</v>
      </c>
      <c r="O202" s="16">
        <f>M202*INDEX('Summary by Class and Haircuts'!D:D,MATCH(E:E,'Summary by Class and Haircuts'!A:A,0))</f>
        <v>1180006.0794179954</v>
      </c>
      <c r="P202" s="16">
        <f>N202*INDEX('Summary by Class and Haircuts'!H:H,MATCH(E:E,'Summary by Class and Haircuts'!A:A,0))</f>
        <v>154496.8465686086</v>
      </c>
      <c r="Q202" s="16">
        <f t="shared" si="24"/>
        <v>1334502.9259866041</v>
      </c>
    </row>
    <row r="203" spans="1:17">
      <c r="A203" s="11" t="s">
        <v>99</v>
      </c>
      <c r="B203" s="54" t="s">
        <v>99</v>
      </c>
      <c r="C203" s="12" t="s">
        <v>100</v>
      </c>
      <c r="D203" s="15" t="s">
        <v>101</v>
      </c>
      <c r="E203" s="79" t="s">
        <v>1177</v>
      </c>
      <c r="F203" s="16">
        <f>IFERROR(IFERROR(INDEX('2021 FFS IP'!K:K,MATCH(A:A,'2021 FFS IP'!A:A,0)),INDEX('2021 FFS IMD'!K:K,MATCH(A:A,'2021 FFS IMD'!A:A,0))),0)</f>
        <v>1970577.8750361595</v>
      </c>
      <c r="G203" s="16">
        <f>IFERROR(INDEX('2021 FFS OP'!K:K,MATCH(A:A,'2021 FFS OP'!A:A,0)),0)</f>
        <v>386467.23265575373</v>
      </c>
      <c r="H203" s="16">
        <f t="shared" si="19"/>
        <v>2357045.1076919134</v>
      </c>
      <c r="I203" s="16">
        <v>8867458.796997834</v>
      </c>
      <c r="J203" s="16">
        <v>1038253.3714083859</v>
      </c>
      <c r="K203" s="16">
        <f t="shared" si="20"/>
        <v>9905712.1684062202</v>
      </c>
      <c r="L203" s="17" t="str">
        <f t="shared" si="21"/>
        <v>Yes</v>
      </c>
      <c r="M203" s="16">
        <f t="shared" si="22"/>
        <v>8867458.796997834</v>
      </c>
      <c r="N203" s="16">
        <f t="shared" si="23"/>
        <v>1038253.3714083859</v>
      </c>
      <c r="O203" s="16">
        <f>M203*INDEX('Summary by Class and Haircuts'!D:D,MATCH(E:E,'Summary by Class and Haircuts'!A:A,0))</f>
        <v>3910803.5699429531</v>
      </c>
      <c r="P203" s="16">
        <f>N203*INDEX('Summary by Class and Haircuts'!H:H,MATCH(E:E,'Summary by Class and Haircuts'!A:A,0))</f>
        <v>523658.97384510119</v>
      </c>
      <c r="Q203" s="16">
        <f t="shared" si="24"/>
        <v>4434462.543788054</v>
      </c>
    </row>
    <row r="204" spans="1:17">
      <c r="A204" s="11" t="s">
        <v>132</v>
      </c>
      <c r="B204" s="54" t="s">
        <v>132</v>
      </c>
      <c r="C204" s="12" t="s">
        <v>133</v>
      </c>
      <c r="D204" s="15" t="s">
        <v>134</v>
      </c>
      <c r="E204" s="79" t="s">
        <v>1177</v>
      </c>
      <c r="F204" s="16">
        <f>IFERROR(IFERROR(INDEX('2021 FFS IP'!K:K,MATCH(A:A,'2021 FFS IP'!A:A,0)),INDEX('2021 FFS IMD'!K:K,MATCH(A:A,'2021 FFS IMD'!A:A,0))),0)</f>
        <v>1217132.5454505007</v>
      </c>
      <c r="G204" s="16">
        <f>IFERROR(INDEX('2021 FFS OP'!K:K,MATCH(A:A,'2021 FFS OP'!A:A,0)),0)</f>
        <v>621138.97341035074</v>
      </c>
      <c r="H204" s="16">
        <f t="shared" si="19"/>
        <v>1838271.5188608514</v>
      </c>
      <c r="I204" s="16">
        <v>1047589.430328249</v>
      </c>
      <c r="J204" s="16">
        <v>476084.10306889081</v>
      </c>
      <c r="K204" s="16">
        <f t="shared" si="20"/>
        <v>1523673.5333971397</v>
      </c>
      <c r="L204" s="17" t="str">
        <f t="shared" si="21"/>
        <v>Yes</v>
      </c>
      <c r="M204" s="16">
        <f t="shared" si="22"/>
        <v>1217132.5454505007</v>
      </c>
      <c r="N204" s="16">
        <f t="shared" si="23"/>
        <v>621138.97341035074</v>
      </c>
      <c r="O204" s="16">
        <f>M204*INDEX('Summary by Class and Haircuts'!D:D,MATCH(E:E,'Summary by Class and Haircuts'!A:A,0))</f>
        <v>536790.34916441969</v>
      </c>
      <c r="P204" s="16">
        <f>N204*INDEX('Summary by Class and Haircuts'!H:H,MATCH(E:E,'Summary by Class and Haircuts'!A:A,0))</f>
        <v>313280.94508380303</v>
      </c>
      <c r="Q204" s="16">
        <f t="shared" si="24"/>
        <v>850071.29424822272</v>
      </c>
    </row>
    <row r="205" spans="1:17" ht="23.25">
      <c r="A205" s="11" t="s">
        <v>815</v>
      </c>
      <c r="B205" s="54" t="s">
        <v>815</v>
      </c>
      <c r="C205" s="12" t="s">
        <v>816</v>
      </c>
      <c r="D205" s="15" t="s">
        <v>817</v>
      </c>
      <c r="E205" s="79" t="s">
        <v>1177</v>
      </c>
      <c r="F205" s="16">
        <f>IFERROR(IFERROR(INDEX('2021 FFS IP'!K:K,MATCH(A:A,'2021 FFS IP'!A:A,0)),INDEX('2021 FFS IMD'!K:K,MATCH(A:A,'2021 FFS IMD'!A:A,0))),0)</f>
        <v>1296276.4560341553</v>
      </c>
      <c r="G205" s="16">
        <f>IFERROR(INDEX('2021 FFS OP'!K:K,MATCH(A:A,'2021 FFS OP'!A:A,0)),0)</f>
        <v>229980.91882516287</v>
      </c>
      <c r="H205" s="16">
        <f t="shared" si="19"/>
        <v>1526257.3748593181</v>
      </c>
      <c r="I205" s="16">
        <v>2227887.9356536744</v>
      </c>
      <c r="J205" s="16">
        <v>494483.41993772727</v>
      </c>
      <c r="K205" s="16">
        <f t="shared" si="20"/>
        <v>2722371.3555914015</v>
      </c>
      <c r="L205" s="17" t="str">
        <f t="shared" si="21"/>
        <v>Yes</v>
      </c>
      <c r="M205" s="16">
        <f t="shared" si="22"/>
        <v>2227887.9356536744</v>
      </c>
      <c r="N205" s="16">
        <f t="shared" si="23"/>
        <v>494483.41993772727</v>
      </c>
      <c r="O205" s="16">
        <f>M205*INDEX('Summary by Class and Haircuts'!D:D,MATCH(E:E,'Summary by Class and Haircuts'!A:A,0))</f>
        <v>982562.4557891424</v>
      </c>
      <c r="P205" s="16">
        <f>N205*INDEX('Summary by Class and Haircuts'!H:H,MATCH(E:E,'Summary by Class and Haircuts'!A:A,0))</f>
        <v>249400.27877468357</v>
      </c>
      <c r="Q205" s="16">
        <f t="shared" si="24"/>
        <v>1231962.7345638259</v>
      </c>
    </row>
    <row r="206" spans="1:17">
      <c r="A206" s="11" t="s">
        <v>156</v>
      </c>
      <c r="B206" s="54" t="s">
        <v>156</v>
      </c>
      <c r="C206" s="12" t="s">
        <v>157</v>
      </c>
      <c r="D206" s="15" t="s">
        <v>158</v>
      </c>
      <c r="E206" s="79" t="s">
        <v>1177</v>
      </c>
      <c r="F206" s="16">
        <f>IFERROR(IFERROR(INDEX('2021 FFS IP'!K:K,MATCH(A:A,'2021 FFS IP'!A:A,0)),INDEX('2021 FFS IMD'!K:K,MATCH(A:A,'2021 FFS IMD'!A:A,0))),0)</f>
        <v>510960.81072754768</v>
      </c>
      <c r="G206" s="16">
        <f>IFERROR(INDEX('2021 FFS OP'!K:K,MATCH(A:A,'2021 FFS OP'!A:A,0)),0)</f>
        <v>52220.696569471307</v>
      </c>
      <c r="H206" s="16">
        <f t="shared" si="19"/>
        <v>563181.50729701901</v>
      </c>
      <c r="I206" s="16">
        <v>915370.79178106855</v>
      </c>
      <c r="J206" s="16">
        <v>35405.447232997431</v>
      </c>
      <c r="K206" s="16">
        <f t="shared" si="20"/>
        <v>950776.23901406594</v>
      </c>
      <c r="L206" s="17" t="str">
        <f t="shared" si="21"/>
        <v>Yes</v>
      </c>
      <c r="M206" s="16">
        <f t="shared" si="22"/>
        <v>915370.79178106855</v>
      </c>
      <c r="N206" s="16">
        <f t="shared" si="23"/>
        <v>52220.696569471307</v>
      </c>
      <c r="O206" s="16">
        <f>M206*INDEX('Summary by Class and Haircuts'!D:D,MATCH(E:E,'Summary by Class and Haircuts'!A:A,0))</f>
        <v>403704.76393201842</v>
      </c>
      <c r="P206" s="16">
        <f>N206*INDEX('Summary by Class and Haircuts'!H:H,MATCH(E:E,'Summary by Class and Haircuts'!A:A,0))</f>
        <v>26338.307326612616</v>
      </c>
      <c r="Q206" s="16">
        <f t="shared" si="24"/>
        <v>430043.07125863107</v>
      </c>
    </row>
    <row r="207" spans="1:17" ht="23.25">
      <c r="A207" s="11" t="s">
        <v>153</v>
      </c>
      <c r="B207" s="54" t="s">
        <v>153</v>
      </c>
      <c r="C207" s="12" t="s">
        <v>154</v>
      </c>
      <c r="D207" s="15" t="s">
        <v>155</v>
      </c>
      <c r="E207" s="79" t="s">
        <v>1177</v>
      </c>
      <c r="F207" s="16">
        <f>IFERROR(IFERROR(INDEX('2021 FFS IP'!K:K,MATCH(A:A,'2021 FFS IP'!A:A,0)),INDEX('2021 FFS IMD'!K:K,MATCH(A:A,'2021 FFS IMD'!A:A,0))),0)</f>
        <v>540039.28161791596</v>
      </c>
      <c r="G207" s="16">
        <f>IFERROR(INDEX('2021 FFS OP'!K:K,MATCH(A:A,'2021 FFS OP'!A:A,0)),0)</f>
        <v>90411.132928133244</v>
      </c>
      <c r="H207" s="16">
        <f t="shared" si="19"/>
        <v>630450.4145460492</v>
      </c>
      <c r="I207" s="16">
        <v>1574255.2880214108</v>
      </c>
      <c r="J207" s="16">
        <v>266168.29796068429</v>
      </c>
      <c r="K207" s="16">
        <f t="shared" si="20"/>
        <v>1840423.585982095</v>
      </c>
      <c r="L207" s="17" t="str">
        <f t="shared" si="21"/>
        <v>Yes</v>
      </c>
      <c r="M207" s="16">
        <f t="shared" si="22"/>
        <v>1574255.2880214108</v>
      </c>
      <c r="N207" s="16">
        <f t="shared" si="23"/>
        <v>266168.29796068429</v>
      </c>
      <c r="O207" s="16">
        <f>M207*INDEX('Summary by Class and Haircuts'!D:D,MATCH(E:E,'Summary by Class and Haircuts'!A:A,0))</f>
        <v>694291.71776699822</v>
      </c>
      <c r="P207" s="16">
        <f>N207*INDEX('Summary by Class and Haircuts'!H:H,MATCH(E:E,'Summary by Class and Haircuts'!A:A,0))</f>
        <v>134246.05363054958</v>
      </c>
      <c r="Q207" s="16">
        <f t="shared" si="24"/>
        <v>828537.7713975478</v>
      </c>
    </row>
    <row r="208" spans="1:17">
      <c r="A208" s="11" t="s">
        <v>13</v>
      </c>
      <c r="B208" s="54" t="s">
        <v>13</v>
      </c>
      <c r="C208" s="12" t="s">
        <v>14</v>
      </c>
      <c r="D208" s="15" t="s">
        <v>15</v>
      </c>
      <c r="E208" s="79" t="s">
        <v>1177</v>
      </c>
      <c r="F208" s="16">
        <f>IFERROR(IFERROR(INDEX('2021 FFS IP'!K:K,MATCH(A:A,'2021 FFS IP'!A:A,0)),INDEX('2021 FFS IMD'!K:K,MATCH(A:A,'2021 FFS IMD'!A:A,0))),0)</f>
        <v>173917.46828423743</v>
      </c>
      <c r="G208" s="16">
        <f>IFERROR(INDEX('2021 FFS OP'!K:K,MATCH(A:A,'2021 FFS OP'!A:A,0)),0)</f>
        <v>81506.774982691451</v>
      </c>
      <c r="H208" s="16">
        <f t="shared" si="19"/>
        <v>255424.24326692888</v>
      </c>
      <c r="I208" s="16">
        <v>473585.74000988109</v>
      </c>
      <c r="J208" s="16">
        <v>250797.16212844697</v>
      </c>
      <c r="K208" s="16">
        <f t="shared" si="20"/>
        <v>724382.90213832806</v>
      </c>
      <c r="L208" s="17" t="str">
        <f t="shared" si="21"/>
        <v>Yes</v>
      </c>
      <c r="M208" s="16">
        <f t="shared" si="22"/>
        <v>473585.74000988109</v>
      </c>
      <c r="N208" s="16">
        <f t="shared" si="23"/>
        <v>250797.16212844697</v>
      </c>
      <c r="O208" s="16">
        <f>M208*INDEX('Summary by Class and Haircuts'!D:D,MATCH(E:E,'Summary by Class and Haircuts'!A:A,0))</f>
        <v>208864.88960419703</v>
      </c>
      <c r="P208" s="16">
        <f>N208*INDEX('Summary by Class and Haircuts'!H:H,MATCH(E:E,'Summary by Class and Haircuts'!A:A,0))</f>
        <v>126493.38608483835</v>
      </c>
      <c r="Q208" s="16">
        <f t="shared" si="24"/>
        <v>335358.27568903536</v>
      </c>
    </row>
    <row r="209" spans="1:17">
      <c r="A209" s="11" t="s">
        <v>356</v>
      </c>
      <c r="B209" s="54" t="s">
        <v>356</v>
      </c>
      <c r="C209" s="12" t="s">
        <v>357</v>
      </c>
      <c r="D209" s="15" t="s">
        <v>358</v>
      </c>
      <c r="E209" s="79" t="s">
        <v>1177</v>
      </c>
      <c r="F209" s="16">
        <f>IFERROR(IFERROR(INDEX('2021 FFS IP'!K:K,MATCH(A:A,'2021 FFS IP'!A:A,0)),INDEX('2021 FFS IMD'!K:K,MATCH(A:A,'2021 FFS IMD'!A:A,0))),0)</f>
        <v>241124.04183094378</v>
      </c>
      <c r="G209" s="16">
        <f>IFERROR(INDEX('2021 FFS OP'!K:K,MATCH(A:A,'2021 FFS OP'!A:A,0)),0)</f>
        <v>170240.89696482761</v>
      </c>
      <c r="H209" s="16">
        <f t="shared" si="19"/>
        <v>411364.93879577139</v>
      </c>
      <c r="I209" s="16">
        <v>0</v>
      </c>
      <c r="J209" s="16">
        <v>0</v>
      </c>
      <c r="K209" s="16">
        <f t="shared" si="20"/>
        <v>0</v>
      </c>
      <c r="L209" s="17" t="str">
        <f t="shared" si="21"/>
        <v>No</v>
      </c>
      <c r="M209" s="16">
        <f t="shared" si="22"/>
        <v>241124.04183094378</v>
      </c>
      <c r="N209" s="16">
        <f t="shared" si="23"/>
        <v>170240.89696482761</v>
      </c>
      <c r="O209" s="16">
        <f>M209*INDEX('Summary by Class and Haircuts'!D:D,MATCH(E:E,'Summary by Class and Haircuts'!A:A,0))</f>
        <v>106342.61575715324</v>
      </c>
      <c r="P209" s="16">
        <f>N209*INDEX('Summary by Class and Haircuts'!H:H,MATCH(E:E,'Summary by Class and Haircuts'!A:A,0))</f>
        <v>85863.601184499057</v>
      </c>
      <c r="Q209" s="16">
        <f t="shared" si="24"/>
        <v>192206.2169416523</v>
      </c>
    </row>
    <row r="210" spans="1:17">
      <c r="A210" s="11" t="s">
        <v>533</v>
      </c>
      <c r="B210" s="54" t="s">
        <v>533</v>
      </c>
      <c r="C210" s="12" t="s">
        <v>534</v>
      </c>
      <c r="D210" s="15" t="s">
        <v>535</v>
      </c>
      <c r="E210" s="79" t="s">
        <v>1177</v>
      </c>
      <c r="F210" s="16">
        <f>IFERROR(IFERROR(INDEX('2021 FFS IP'!K:K,MATCH(A:A,'2021 FFS IP'!A:A,0)),INDEX('2021 FFS IMD'!K:K,MATCH(A:A,'2021 FFS IMD'!A:A,0))),0)</f>
        <v>368853.94619986753</v>
      </c>
      <c r="G210" s="16">
        <f>IFERROR(INDEX('2021 FFS OP'!K:K,MATCH(A:A,'2021 FFS OP'!A:A,0)),0)</f>
        <v>102791.8017233366</v>
      </c>
      <c r="H210" s="16">
        <f t="shared" si="19"/>
        <v>471645.74792320409</v>
      </c>
      <c r="I210" s="16">
        <v>0</v>
      </c>
      <c r="J210" s="16">
        <v>0</v>
      </c>
      <c r="K210" s="16">
        <f t="shared" si="20"/>
        <v>0</v>
      </c>
      <c r="L210" s="17" t="str">
        <f t="shared" si="21"/>
        <v>No</v>
      </c>
      <c r="M210" s="16">
        <f t="shared" si="22"/>
        <v>368853.94619986753</v>
      </c>
      <c r="N210" s="16">
        <f t="shared" si="23"/>
        <v>102791.8017233366</v>
      </c>
      <c r="O210" s="16">
        <f>M210*INDEX('Summary by Class and Haircuts'!D:D,MATCH(E:E,'Summary by Class and Haircuts'!A:A,0))</f>
        <v>162675.16575034618</v>
      </c>
      <c r="P210" s="16">
        <f>N210*INDEX('Summary by Class and Haircuts'!H:H,MATCH(E:E,'Summary by Class and Haircuts'!A:A,0))</f>
        <v>51844.617982905576</v>
      </c>
      <c r="Q210" s="16">
        <f t="shared" si="24"/>
        <v>214519.78373325174</v>
      </c>
    </row>
    <row r="211" spans="1:17">
      <c r="A211" s="11" t="s">
        <v>270</v>
      </c>
      <c r="B211" s="54" t="s">
        <v>270</v>
      </c>
      <c r="C211" s="12" t="s">
        <v>271</v>
      </c>
      <c r="D211" s="15" t="s">
        <v>272</v>
      </c>
      <c r="E211" s="79" t="s">
        <v>1177</v>
      </c>
      <c r="F211" s="16">
        <f>IFERROR(IFERROR(INDEX('2021 FFS IP'!K:K,MATCH(A:A,'2021 FFS IP'!A:A,0)),INDEX('2021 FFS IMD'!K:K,MATCH(A:A,'2021 FFS IMD'!A:A,0))),0)</f>
        <v>643746.92637745314</v>
      </c>
      <c r="G211" s="16">
        <f>IFERROR(INDEX('2021 FFS OP'!K:K,MATCH(A:A,'2021 FFS OP'!A:A,0)),0)</f>
        <v>244886.06593674474</v>
      </c>
      <c r="H211" s="16">
        <f t="shared" si="19"/>
        <v>888632.99231419782</v>
      </c>
      <c r="I211" s="16">
        <v>1436600.681055557</v>
      </c>
      <c r="J211" s="16">
        <v>212193.83493190666</v>
      </c>
      <c r="K211" s="16">
        <f t="shared" si="20"/>
        <v>1648794.5159874638</v>
      </c>
      <c r="L211" s="17" t="str">
        <f t="shared" si="21"/>
        <v>Yes</v>
      </c>
      <c r="M211" s="16">
        <f t="shared" si="22"/>
        <v>1436600.681055557</v>
      </c>
      <c r="N211" s="16">
        <f t="shared" si="23"/>
        <v>244886.06593674474</v>
      </c>
      <c r="O211" s="16">
        <f>M211*INDEX('Summary by Class and Haircuts'!D:D,MATCH(E:E,'Summary by Class and Haircuts'!A:A,0))</f>
        <v>633582.08937566972</v>
      </c>
      <c r="P211" s="16">
        <f>N211*INDEX('Summary by Class and Haircuts'!H:H,MATCH(E:E,'Summary by Class and Haircuts'!A:A,0))</f>
        <v>123512.03427680368</v>
      </c>
      <c r="Q211" s="16">
        <f t="shared" si="24"/>
        <v>757094.12365247344</v>
      </c>
    </row>
    <row r="212" spans="1:17">
      <c r="A212" s="11" t="s">
        <v>866</v>
      </c>
      <c r="B212" s="54" t="s">
        <v>866</v>
      </c>
      <c r="C212" s="12" t="s">
        <v>867</v>
      </c>
      <c r="D212" s="15" t="s">
        <v>868</v>
      </c>
      <c r="E212" s="79" t="s">
        <v>1177</v>
      </c>
      <c r="F212" s="16">
        <f>IFERROR(IFERROR(INDEX('2021 FFS IP'!K:K,MATCH(A:A,'2021 FFS IP'!A:A,0)),INDEX('2021 FFS IMD'!K:K,MATCH(A:A,'2021 FFS IMD'!A:A,0))),0)</f>
        <v>165735.02641063498</v>
      </c>
      <c r="G212" s="16">
        <f>IFERROR(INDEX('2021 FFS OP'!K:K,MATCH(A:A,'2021 FFS OP'!A:A,0)),0)</f>
        <v>107241.3953680268</v>
      </c>
      <c r="H212" s="16">
        <f t="shared" si="19"/>
        <v>272976.42177866178</v>
      </c>
      <c r="I212" s="16">
        <v>999759.80937568704</v>
      </c>
      <c r="J212" s="16">
        <v>119905.89636933294</v>
      </c>
      <c r="K212" s="16">
        <f t="shared" si="20"/>
        <v>1119665.7057450199</v>
      </c>
      <c r="L212" s="17" t="str">
        <f t="shared" si="21"/>
        <v>Yes</v>
      </c>
      <c r="M212" s="16">
        <f t="shared" si="22"/>
        <v>999759.80937568704</v>
      </c>
      <c r="N212" s="16">
        <f t="shared" si="23"/>
        <v>119905.89636933294</v>
      </c>
      <c r="O212" s="16">
        <f>M212*INDEX('Summary by Class and Haircuts'!D:D,MATCH(E:E,'Summary by Class and Haircuts'!A:A,0))</f>
        <v>440922.74022357416</v>
      </c>
      <c r="P212" s="16">
        <f>N212*INDEX('Summary by Class and Haircuts'!H:H,MATCH(E:E,'Summary by Class and Haircuts'!A:A,0))</f>
        <v>60476.373474778957</v>
      </c>
      <c r="Q212" s="16">
        <f t="shared" si="24"/>
        <v>501399.11369835312</v>
      </c>
    </row>
    <row r="213" spans="1:17" ht="23.25">
      <c r="A213" s="11" t="s">
        <v>135</v>
      </c>
      <c r="B213" s="54" t="s">
        <v>135</v>
      </c>
      <c r="C213" s="12" t="s">
        <v>136</v>
      </c>
      <c r="D213" s="15" t="s">
        <v>137</v>
      </c>
      <c r="E213" s="79" t="s">
        <v>1177</v>
      </c>
      <c r="F213" s="16">
        <f>IFERROR(IFERROR(INDEX('2021 FFS IP'!K:K,MATCH(A:A,'2021 FFS IP'!A:A,0)),INDEX('2021 FFS IMD'!K:K,MATCH(A:A,'2021 FFS IMD'!A:A,0))),0)</f>
        <v>1905.8301078007753</v>
      </c>
      <c r="G213" s="16">
        <f>IFERROR(INDEX('2021 FFS OP'!K:K,MATCH(A:A,'2021 FFS OP'!A:A,0)),0)</f>
        <v>-171002.37498119276</v>
      </c>
      <c r="H213" s="16">
        <f t="shared" si="19"/>
        <v>-169096.54487339198</v>
      </c>
      <c r="I213" s="16">
        <v>0</v>
      </c>
      <c r="J213" s="16">
        <v>0</v>
      </c>
      <c r="K213" s="16">
        <f t="shared" si="20"/>
        <v>0</v>
      </c>
      <c r="L213" s="17" t="str">
        <f t="shared" si="21"/>
        <v>No</v>
      </c>
      <c r="M213" s="16">
        <f t="shared" si="22"/>
        <v>1905.8301078007753</v>
      </c>
      <c r="N213" s="16">
        <f t="shared" si="23"/>
        <v>0</v>
      </c>
      <c r="O213" s="16">
        <f>M213*INDEX('Summary by Class and Haircuts'!D:D,MATCH(E:E,'Summary by Class and Haircuts'!A:A,0))</f>
        <v>840.52571992952858</v>
      </c>
      <c r="P213" s="16">
        <f>N213*INDEX('Summary by Class and Haircuts'!H:H,MATCH(E:E,'Summary by Class and Haircuts'!A:A,0))</f>
        <v>0</v>
      </c>
      <c r="Q213" s="16">
        <f t="shared" si="24"/>
        <v>840.52571992952858</v>
      </c>
    </row>
    <row r="214" spans="1:17" ht="23.25">
      <c r="A214" s="11" t="s">
        <v>201</v>
      </c>
      <c r="B214" s="54" t="s">
        <v>201</v>
      </c>
      <c r="C214" s="12" t="s">
        <v>202</v>
      </c>
      <c r="D214" s="15" t="s">
        <v>203</v>
      </c>
      <c r="E214" s="79" t="s">
        <v>1177</v>
      </c>
      <c r="F214" s="16">
        <f>IFERROR(IFERROR(INDEX('2021 FFS IP'!K:K,MATCH(A:A,'2021 FFS IP'!A:A,0)),INDEX('2021 FFS IMD'!K:K,MATCH(A:A,'2021 FFS IMD'!A:A,0))),0)</f>
        <v>1745449.4935793111</v>
      </c>
      <c r="G214" s="16">
        <f>IFERROR(INDEX('2021 FFS OP'!K:K,MATCH(A:A,'2021 FFS OP'!A:A,0)),0)</f>
        <v>381530.91925847379</v>
      </c>
      <c r="H214" s="16">
        <f t="shared" si="19"/>
        <v>2126980.4128377847</v>
      </c>
      <c r="I214" s="16">
        <v>6348723.7839550171</v>
      </c>
      <c r="J214" s="16">
        <v>799507.23850676708</v>
      </c>
      <c r="K214" s="16">
        <f t="shared" si="20"/>
        <v>7148231.0224617841</v>
      </c>
      <c r="L214" s="17" t="str">
        <f t="shared" si="21"/>
        <v>Yes</v>
      </c>
      <c r="M214" s="16">
        <f t="shared" si="22"/>
        <v>6348723.7839550171</v>
      </c>
      <c r="N214" s="16">
        <f t="shared" si="23"/>
        <v>799507.23850676708</v>
      </c>
      <c r="O214" s="16">
        <f>M214*INDEX('Summary by Class and Haircuts'!D:D,MATCH(E:E,'Summary by Class and Haircuts'!A:A,0))</f>
        <v>2799969.2140976158</v>
      </c>
      <c r="P214" s="16">
        <f>N214*INDEX('Summary by Class and Haircuts'!H:H,MATCH(E:E,'Summary by Class and Haircuts'!A:A,0))</f>
        <v>403243.70873967063</v>
      </c>
      <c r="Q214" s="16">
        <f t="shared" si="24"/>
        <v>3203212.9228372863</v>
      </c>
    </row>
    <row r="215" spans="1:17" ht="23.25">
      <c r="A215" s="11" t="s">
        <v>836</v>
      </c>
      <c r="B215" s="54" t="s">
        <v>836</v>
      </c>
      <c r="C215" s="12" t="s">
        <v>837</v>
      </c>
      <c r="D215" s="15" t="s">
        <v>838</v>
      </c>
      <c r="E215" s="79" t="s">
        <v>1177</v>
      </c>
      <c r="F215" s="16">
        <f>IFERROR(IFERROR(INDEX('2021 FFS IP'!K:K,MATCH(A:A,'2021 FFS IP'!A:A,0)),INDEX('2021 FFS IMD'!K:K,MATCH(A:A,'2021 FFS IMD'!A:A,0))),0)</f>
        <v>476361.39987258642</v>
      </c>
      <c r="G215" s="16">
        <f>IFERROR(INDEX('2021 FFS OP'!K:K,MATCH(A:A,'2021 FFS OP'!A:A,0)),0)</f>
        <v>287412.51628825883</v>
      </c>
      <c r="H215" s="16">
        <f t="shared" si="19"/>
        <v>763773.9161608452</v>
      </c>
      <c r="I215" s="16">
        <v>1624892.9918398457</v>
      </c>
      <c r="J215" s="16">
        <v>327626.4727109666</v>
      </c>
      <c r="K215" s="16">
        <f t="shared" si="20"/>
        <v>1952519.4645508123</v>
      </c>
      <c r="L215" s="17" t="str">
        <f t="shared" si="21"/>
        <v>Yes</v>
      </c>
      <c r="M215" s="16">
        <f t="shared" si="22"/>
        <v>1624892.9918398457</v>
      </c>
      <c r="N215" s="16">
        <f t="shared" si="23"/>
        <v>327626.4727109666</v>
      </c>
      <c r="O215" s="16">
        <f>M215*INDEX('Summary by Class and Haircuts'!D:D,MATCH(E:E,'Summary by Class and Haircuts'!A:A,0))</f>
        <v>716624.39699341822</v>
      </c>
      <c r="P215" s="16">
        <f>N215*INDEX('Summary by Class and Haircuts'!H:H,MATCH(E:E,'Summary by Class and Haircuts'!A:A,0))</f>
        <v>165243.42441728679</v>
      </c>
      <c r="Q215" s="16">
        <f t="shared" si="24"/>
        <v>881867.82141070499</v>
      </c>
    </row>
    <row r="216" spans="1:17" ht="23.25">
      <c r="A216" s="11" t="s">
        <v>288</v>
      </c>
      <c r="B216" s="54" t="s">
        <v>288</v>
      </c>
      <c r="C216" s="12" t="s">
        <v>289</v>
      </c>
      <c r="D216" s="15" t="s">
        <v>290</v>
      </c>
      <c r="E216" s="79" t="s">
        <v>1177</v>
      </c>
      <c r="F216" s="16">
        <f>IFERROR(IFERROR(INDEX('2021 FFS IP'!K:K,MATCH(A:A,'2021 FFS IP'!A:A,0)),INDEX('2021 FFS IMD'!K:K,MATCH(A:A,'2021 FFS IMD'!A:A,0))),0)</f>
        <v>724315.01088208752</v>
      </c>
      <c r="G216" s="16">
        <f>IFERROR(INDEX('2021 FFS OP'!K:K,MATCH(A:A,'2021 FFS OP'!A:A,0)),0)</f>
        <v>89634.337783903291</v>
      </c>
      <c r="H216" s="16">
        <f t="shared" si="19"/>
        <v>813949.34866599087</v>
      </c>
      <c r="I216" s="16">
        <v>1508197.9630453829</v>
      </c>
      <c r="J216" s="16">
        <v>92216.488371628162</v>
      </c>
      <c r="K216" s="16">
        <f t="shared" si="20"/>
        <v>1600414.451417011</v>
      </c>
      <c r="L216" s="17" t="str">
        <f t="shared" si="21"/>
        <v>Yes</v>
      </c>
      <c r="M216" s="16">
        <f t="shared" si="22"/>
        <v>1508197.9630453829</v>
      </c>
      <c r="N216" s="16">
        <f t="shared" si="23"/>
        <v>92216.488371628162</v>
      </c>
      <c r="O216" s="16">
        <f>M216*INDEX('Summary by Class and Haircuts'!D:D,MATCH(E:E,'Summary by Class and Haircuts'!A:A,0))</f>
        <v>665158.54351141618</v>
      </c>
      <c r="P216" s="16">
        <f>N216*INDEX('Summary by Class and Haircuts'!H:H,MATCH(E:E,'Summary by Class and Haircuts'!A:A,0))</f>
        <v>46510.796884560426</v>
      </c>
      <c r="Q216" s="16">
        <f t="shared" si="24"/>
        <v>711669.34039597656</v>
      </c>
    </row>
    <row r="217" spans="1:17" ht="23.25">
      <c r="A217" s="11" t="s">
        <v>105</v>
      </c>
      <c r="B217" s="54" t="s">
        <v>105</v>
      </c>
      <c r="C217" s="12" t="s">
        <v>106</v>
      </c>
      <c r="D217" s="15" t="s">
        <v>107</v>
      </c>
      <c r="E217" s="79" t="s">
        <v>1177</v>
      </c>
      <c r="F217" s="16">
        <f>IFERROR(IFERROR(INDEX('2021 FFS IP'!K:K,MATCH(A:A,'2021 FFS IP'!A:A,0)),INDEX('2021 FFS IMD'!K:K,MATCH(A:A,'2021 FFS IMD'!A:A,0))),0)</f>
        <v>26762.287375349559</v>
      </c>
      <c r="G217" s="16">
        <f>IFERROR(INDEX('2021 FFS OP'!K:K,MATCH(A:A,'2021 FFS OP'!A:A,0)),0)</f>
        <v>210059.64010636072</v>
      </c>
      <c r="H217" s="16">
        <f t="shared" si="19"/>
        <v>236821.92748171027</v>
      </c>
      <c r="I217" s="16">
        <v>0</v>
      </c>
      <c r="J217" s="16">
        <v>0</v>
      </c>
      <c r="K217" s="16">
        <f t="shared" si="20"/>
        <v>0</v>
      </c>
      <c r="L217" s="17" t="str">
        <f t="shared" si="21"/>
        <v>No</v>
      </c>
      <c r="M217" s="16">
        <f t="shared" si="22"/>
        <v>26762.287375349559</v>
      </c>
      <c r="N217" s="16">
        <f t="shared" si="23"/>
        <v>210059.64010636072</v>
      </c>
      <c r="O217" s="16">
        <f>M217*INDEX('Summary by Class and Haircuts'!D:D,MATCH(E:E,'Summary by Class and Haircuts'!A:A,0))</f>
        <v>11802.936038765769</v>
      </c>
      <c r="P217" s="16">
        <f>N217*INDEX('Summary by Class and Haircuts'!H:H,MATCH(E:E,'Summary by Class and Haircuts'!A:A,0))</f>
        <v>105946.79354149762</v>
      </c>
      <c r="Q217" s="16">
        <f t="shared" si="24"/>
        <v>117749.72958026339</v>
      </c>
    </row>
    <row r="218" spans="1:17" ht="23.25">
      <c r="A218" s="11" t="s">
        <v>479</v>
      </c>
      <c r="B218" s="54" t="s">
        <v>479</v>
      </c>
      <c r="C218" s="12" t="s">
        <v>480</v>
      </c>
      <c r="D218" s="15" t="s">
        <v>481</v>
      </c>
      <c r="E218" s="79" t="s">
        <v>1177</v>
      </c>
      <c r="F218" s="16">
        <f>IFERROR(IFERROR(INDEX('2021 FFS IP'!K:K,MATCH(A:A,'2021 FFS IP'!A:A,0)),INDEX('2021 FFS IMD'!K:K,MATCH(A:A,'2021 FFS IMD'!A:A,0))),0)</f>
        <v>627524.145107185</v>
      </c>
      <c r="G218" s="16">
        <f>IFERROR(INDEX('2021 FFS OP'!K:K,MATCH(A:A,'2021 FFS OP'!A:A,0)),0)</f>
        <v>61072.592157326937</v>
      </c>
      <c r="H218" s="16">
        <f t="shared" si="19"/>
        <v>688596.73726451199</v>
      </c>
      <c r="I218" s="16">
        <v>2771766.7863051584</v>
      </c>
      <c r="J218" s="16">
        <v>114897.81746481723</v>
      </c>
      <c r="K218" s="16">
        <f t="shared" si="20"/>
        <v>2886664.6037699757</v>
      </c>
      <c r="L218" s="17" t="str">
        <f t="shared" si="21"/>
        <v>Yes</v>
      </c>
      <c r="M218" s="16">
        <f t="shared" si="22"/>
        <v>2771766.7863051584</v>
      </c>
      <c r="N218" s="16">
        <f t="shared" si="23"/>
        <v>114897.81746481723</v>
      </c>
      <c r="O218" s="16">
        <f>M218*INDEX('Summary by Class and Haircuts'!D:D,MATCH(E:E,'Summary by Class and Haircuts'!A:A,0))</f>
        <v>1222428.6225723941</v>
      </c>
      <c r="P218" s="16">
        <f>N218*INDEX('Summary by Class and Haircuts'!H:H,MATCH(E:E,'Summary by Class and Haircuts'!A:A,0))</f>
        <v>57950.472252309002</v>
      </c>
      <c r="Q218" s="16">
        <f t="shared" si="24"/>
        <v>1280379.0948247032</v>
      </c>
    </row>
    <row r="219" spans="1:17" ht="23.25">
      <c r="A219" s="11" t="s">
        <v>891</v>
      </c>
      <c r="B219" s="54" t="s">
        <v>891</v>
      </c>
      <c r="C219" s="12" t="s">
        <v>892</v>
      </c>
      <c r="D219" s="15" t="s">
        <v>893</v>
      </c>
      <c r="E219" s="79" t="s">
        <v>1177</v>
      </c>
      <c r="F219" s="16">
        <f>IFERROR(IFERROR(INDEX('2021 FFS IP'!K:K,MATCH(A:A,'2021 FFS IP'!A:A,0)),INDEX('2021 FFS IMD'!K:K,MATCH(A:A,'2021 FFS IMD'!A:A,0))),0)</f>
        <v>1449979.3012079331</v>
      </c>
      <c r="G219" s="16">
        <f>IFERROR(INDEX('2021 FFS OP'!K:K,MATCH(A:A,'2021 FFS OP'!A:A,0)),0)</f>
        <v>170811.80766803771</v>
      </c>
      <c r="H219" s="16">
        <f t="shared" si="19"/>
        <v>1620791.1088759708</v>
      </c>
      <c r="I219" s="16">
        <v>5400911.5588938547</v>
      </c>
      <c r="J219" s="16">
        <v>221506.95117154386</v>
      </c>
      <c r="K219" s="16">
        <f t="shared" si="20"/>
        <v>5622418.5100653982</v>
      </c>
      <c r="L219" s="17" t="str">
        <f t="shared" si="21"/>
        <v>Yes</v>
      </c>
      <c r="M219" s="16">
        <f t="shared" si="22"/>
        <v>5400911.5588938547</v>
      </c>
      <c r="N219" s="16">
        <f t="shared" si="23"/>
        <v>221506.95117154386</v>
      </c>
      <c r="O219" s="16">
        <f>M219*INDEX('Summary by Class and Haircuts'!D:D,MATCH(E:E,'Summary by Class and Haircuts'!A:A,0))</f>
        <v>2381956.8479550509</v>
      </c>
      <c r="P219" s="16">
        <f>N219*INDEX('Summary by Class and Haircuts'!H:H,MATCH(E:E,'Summary by Class and Haircuts'!A:A,0))</f>
        <v>111720.42002878558</v>
      </c>
      <c r="Q219" s="16">
        <f t="shared" si="24"/>
        <v>2493677.2679838366</v>
      </c>
    </row>
    <row r="220" spans="1:17">
      <c r="A220" s="11" t="s">
        <v>25</v>
      </c>
      <c r="B220" s="54" t="s">
        <v>25</v>
      </c>
      <c r="C220" s="12" t="s">
        <v>26</v>
      </c>
      <c r="D220" s="15" t="s">
        <v>27</v>
      </c>
      <c r="E220" s="79" t="s">
        <v>1177</v>
      </c>
      <c r="F220" s="16">
        <f>IFERROR(IFERROR(INDEX('2021 FFS IP'!K:K,MATCH(A:A,'2021 FFS IP'!A:A,0)),INDEX('2021 FFS IMD'!K:K,MATCH(A:A,'2021 FFS IMD'!A:A,0))),0)</f>
        <v>1331024.6820032552</v>
      </c>
      <c r="G220" s="16">
        <f>IFERROR(INDEX('2021 FFS OP'!K:K,MATCH(A:A,'2021 FFS OP'!A:A,0)),0)</f>
        <v>615283.9087635508</v>
      </c>
      <c r="H220" s="16">
        <f t="shared" si="19"/>
        <v>1946308.5907668062</v>
      </c>
      <c r="I220" s="16">
        <v>3970737.1958659971</v>
      </c>
      <c r="J220" s="16">
        <v>1017041.4001884663</v>
      </c>
      <c r="K220" s="16">
        <f t="shared" si="20"/>
        <v>4987778.5960544636</v>
      </c>
      <c r="L220" s="17" t="str">
        <f t="shared" si="21"/>
        <v>Yes</v>
      </c>
      <c r="M220" s="16">
        <f t="shared" si="22"/>
        <v>3970737.1958659971</v>
      </c>
      <c r="N220" s="16">
        <f t="shared" si="23"/>
        <v>1017041.4001884663</v>
      </c>
      <c r="O220" s="16">
        <f>M220*INDEX('Summary by Class and Haircuts'!D:D,MATCH(E:E,'Summary by Class and Haircuts'!A:A,0))</f>
        <v>1751208.9490796882</v>
      </c>
      <c r="P220" s="16">
        <f>N220*INDEX('Summary by Class and Haircuts'!H:H,MATCH(E:E,'Summary by Class and Haircuts'!A:A,0))</f>
        <v>512960.39160290034</v>
      </c>
      <c r="Q220" s="16">
        <f t="shared" si="24"/>
        <v>2264169.3406825885</v>
      </c>
    </row>
    <row r="221" spans="1:17">
      <c r="A221" s="11" t="s">
        <v>1269</v>
      </c>
      <c r="B221" s="54" t="s">
        <v>1269</v>
      </c>
      <c r="C221" s="12" t="s">
        <v>1271</v>
      </c>
      <c r="D221" s="15" t="s">
        <v>1782</v>
      </c>
      <c r="E221" s="79" t="s">
        <v>1177</v>
      </c>
      <c r="F221" s="16">
        <f>IFERROR(IFERROR(INDEX('2021 FFS IP'!K:K,MATCH(A:A,'2021 FFS IP'!A:A,0)),INDEX('2021 FFS IMD'!K:K,MATCH(A:A,'2021 FFS IMD'!A:A,0))),0)</f>
        <v>516580.53153498378</v>
      </c>
      <c r="G221" s="16">
        <f>IFERROR(INDEX('2021 FFS OP'!K:K,MATCH(A:A,'2021 FFS OP'!A:A,0)),0)</f>
        <v>81140.80687026371</v>
      </c>
      <c r="H221" s="16">
        <f t="shared" si="19"/>
        <v>597721.33840524754</v>
      </c>
      <c r="I221" s="16">
        <v>981851.15703175473</v>
      </c>
      <c r="J221" s="16">
        <v>90260.634075930837</v>
      </c>
      <c r="K221" s="16">
        <f t="shared" si="20"/>
        <v>1072111.7911076855</v>
      </c>
      <c r="L221" s="17" t="str">
        <f t="shared" si="21"/>
        <v>Yes</v>
      </c>
      <c r="M221" s="16">
        <f t="shared" si="22"/>
        <v>981851.15703175473</v>
      </c>
      <c r="N221" s="16">
        <f t="shared" si="23"/>
        <v>90260.634075930837</v>
      </c>
      <c r="O221" s="16">
        <f>M221*INDEX('Summary by Class and Haircuts'!D:D,MATCH(E:E,'Summary by Class and Haircuts'!A:A,0))</f>
        <v>433024.51107778668</v>
      </c>
      <c r="P221" s="16">
        <f>N221*INDEX('Summary by Class and Haircuts'!H:H,MATCH(E:E,'Summary by Class and Haircuts'!A:A,0))</f>
        <v>45524.331844638546</v>
      </c>
      <c r="Q221" s="16">
        <f t="shared" si="24"/>
        <v>478548.84292242525</v>
      </c>
    </row>
    <row r="222" spans="1:17" ht="23.25">
      <c r="A222" s="11" t="s">
        <v>497</v>
      </c>
      <c r="B222" s="54" t="s">
        <v>497</v>
      </c>
      <c r="C222" s="12" t="s">
        <v>498</v>
      </c>
      <c r="D222" s="15" t="s">
        <v>499</v>
      </c>
      <c r="E222" s="79" t="s">
        <v>1177</v>
      </c>
      <c r="F222" s="16">
        <f>IFERROR(IFERROR(INDEX('2021 FFS IP'!K:K,MATCH(A:A,'2021 FFS IP'!A:A,0)),INDEX('2021 FFS IMD'!K:K,MATCH(A:A,'2021 FFS IMD'!A:A,0))),0)</f>
        <v>150477.12057419267</v>
      </c>
      <c r="G222" s="16">
        <f>IFERROR(INDEX('2021 FFS OP'!K:K,MATCH(A:A,'2021 FFS OP'!A:A,0)),0)</f>
        <v>116233.1038940455</v>
      </c>
      <c r="H222" s="16">
        <f t="shared" si="19"/>
        <v>266710.22446823819</v>
      </c>
      <c r="I222" s="16">
        <v>129871.60226990079</v>
      </c>
      <c r="J222" s="16">
        <v>145285.21135334641</v>
      </c>
      <c r="K222" s="16">
        <f t="shared" si="20"/>
        <v>275156.8136232472</v>
      </c>
      <c r="L222" s="17" t="str">
        <f t="shared" si="21"/>
        <v>Yes</v>
      </c>
      <c r="M222" s="16">
        <f t="shared" si="22"/>
        <v>150477.12057419267</v>
      </c>
      <c r="N222" s="16">
        <f t="shared" si="23"/>
        <v>145285.21135334641</v>
      </c>
      <c r="O222" s="16">
        <f>M222*INDEX('Summary by Class and Haircuts'!D:D,MATCH(E:E,'Summary by Class and Haircuts'!A:A,0))</f>
        <v>66364.724529143205</v>
      </c>
      <c r="P222" s="16">
        <f>N222*INDEX('Summary by Class and Haircuts'!H:H,MATCH(E:E,'Summary by Class and Haircuts'!A:A,0))</f>
        <v>73276.819307564583</v>
      </c>
      <c r="Q222" s="16">
        <f t="shared" si="24"/>
        <v>139641.54383670777</v>
      </c>
    </row>
    <row r="223" spans="1:17">
      <c r="A223" s="11" t="s">
        <v>1170</v>
      </c>
      <c r="B223" s="54" t="s">
        <v>1170</v>
      </c>
      <c r="C223" s="12" t="s">
        <v>1293</v>
      </c>
      <c r="D223" s="15" t="s">
        <v>1128</v>
      </c>
      <c r="E223" s="79" t="s">
        <v>1177</v>
      </c>
      <c r="F223" s="16">
        <f>IFERROR(IFERROR(INDEX('2021 FFS IP'!K:K,MATCH(A:A,'2021 FFS IP'!A:A,0)),INDEX('2021 FFS IMD'!K:K,MATCH(A:A,'2021 FFS IMD'!A:A,0))),0)</f>
        <v>486766.32196337334</v>
      </c>
      <c r="G223" s="16">
        <f>IFERROR(INDEX('2021 FFS OP'!K:K,MATCH(A:A,'2021 FFS OP'!A:A,0)),0)</f>
        <v>166630.26772537088</v>
      </c>
      <c r="H223" s="16">
        <f t="shared" si="19"/>
        <v>653396.58968874416</v>
      </c>
      <c r="I223" s="16">
        <v>0</v>
      </c>
      <c r="J223" s="16">
        <v>0</v>
      </c>
      <c r="K223" s="16">
        <f t="shared" si="20"/>
        <v>0</v>
      </c>
      <c r="L223" s="17" t="str">
        <f t="shared" si="21"/>
        <v>No</v>
      </c>
      <c r="M223" s="16">
        <f t="shared" si="22"/>
        <v>486766.32196337334</v>
      </c>
      <c r="N223" s="16">
        <f t="shared" si="23"/>
        <v>166630.26772537088</v>
      </c>
      <c r="O223" s="16">
        <f>M223*INDEX('Summary by Class and Haircuts'!D:D,MATCH(E:E,'Summary by Class and Haircuts'!A:A,0))</f>
        <v>214677.90414846473</v>
      </c>
      <c r="P223" s="16">
        <f>N223*INDEX('Summary by Class and Haircuts'!H:H,MATCH(E:E,'Summary by Class and Haircuts'!A:A,0))</f>
        <v>84042.525082521897</v>
      </c>
      <c r="Q223" s="16">
        <f t="shared" si="24"/>
        <v>298720.42923098663</v>
      </c>
    </row>
    <row r="224" spans="1:17" ht="23.25">
      <c r="A224" s="11" t="s">
        <v>669</v>
      </c>
      <c r="B224" s="54" t="s">
        <v>669</v>
      </c>
      <c r="C224" s="12" t="s">
        <v>670</v>
      </c>
      <c r="D224" s="15" t="s">
        <v>671</v>
      </c>
      <c r="E224" s="79" t="s">
        <v>1177</v>
      </c>
      <c r="F224" s="16">
        <f>IFERROR(IFERROR(INDEX('2021 FFS IP'!K:K,MATCH(A:A,'2021 FFS IP'!A:A,0)),INDEX('2021 FFS IMD'!K:K,MATCH(A:A,'2021 FFS IMD'!A:A,0))),0)</f>
        <v>1491475.1105670603</v>
      </c>
      <c r="G224" s="16">
        <f>IFERROR(INDEX('2021 FFS OP'!K:K,MATCH(A:A,'2021 FFS OP'!A:A,0)),0)</f>
        <v>126995.95848650408</v>
      </c>
      <c r="H224" s="16">
        <f t="shared" si="19"/>
        <v>1618471.0690535645</v>
      </c>
      <c r="I224" s="16">
        <v>4938427.1579781855</v>
      </c>
      <c r="J224" s="16">
        <v>279674.5590302312</v>
      </c>
      <c r="K224" s="16">
        <f t="shared" si="20"/>
        <v>5218101.7170084165</v>
      </c>
      <c r="L224" s="17" t="str">
        <f t="shared" si="21"/>
        <v>Yes</v>
      </c>
      <c r="M224" s="16">
        <f t="shared" si="22"/>
        <v>4938427.1579781855</v>
      </c>
      <c r="N224" s="16">
        <f t="shared" si="23"/>
        <v>279674.5590302312</v>
      </c>
      <c r="O224" s="16">
        <f>M224*INDEX('Summary by Class and Haircuts'!D:D,MATCH(E:E,'Summary by Class and Haircuts'!A:A,0))</f>
        <v>2177987.9671798423</v>
      </c>
      <c r="P224" s="16">
        <f>N224*INDEX('Summary by Class and Haircuts'!H:H,MATCH(E:E,'Summary by Class and Haircuts'!A:A,0))</f>
        <v>141058.14305585905</v>
      </c>
      <c r="Q224" s="16">
        <f t="shared" si="24"/>
        <v>2319046.1102357013</v>
      </c>
    </row>
    <row r="225" spans="1:17" ht="23.25">
      <c r="A225" s="11" t="s">
        <v>1164</v>
      </c>
      <c r="B225" s="54" t="s">
        <v>1164</v>
      </c>
      <c r="C225" s="12" t="s">
        <v>1288</v>
      </c>
      <c r="D225" s="15" t="s">
        <v>987</v>
      </c>
      <c r="E225" s="79" t="s">
        <v>1177</v>
      </c>
      <c r="F225" s="16">
        <f>IFERROR(IFERROR(INDEX('2021 FFS IP'!K:K,MATCH(A:A,'2021 FFS IP'!A:A,0)),INDEX('2021 FFS IMD'!K:K,MATCH(A:A,'2021 FFS IMD'!A:A,0))),0)</f>
        <v>652258.03865373984</v>
      </c>
      <c r="G225" s="16">
        <f>IFERROR(INDEX('2021 FFS OP'!K:K,MATCH(A:A,'2021 FFS OP'!A:A,0)),0)</f>
        <v>67291.164482478591</v>
      </c>
      <c r="H225" s="16">
        <f t="shared" si="19"/>
        <v>719549.20313621848</v>
      </c>
      <c r="I225" s="16">
        <v>3003368.9065353563</v>
      </c>
      <c r="J225" s="16">
        <v>96634.308198883591</v>
      </c>
      <c r="K225" s="16">
        <f t="shared" si="20"/>
        <v>3100003.21473424</v>
      </c>
      <c r="L225" s="17" t="str">
        <f t="shared" si="21"/>
        <v>Yes</v>
      </c>
      <c r="M225" s="16">
        <f t="shared" si="22"/>
        <v>3003368.9065353563</v>
      </c>
      <c r="N225" s="16">
        <f t="shared" si="23"/>
        <v>96634.308198883591</v>
      </c>
      <c r="O225" s="16">
        <f>M225*INDEX('Summary by Class and Haircuts'!D:D,MATCH(E:E,'Summary by Class and Haircuts'!A:A,0))</f>
        <v>1324571.7978989335</v>
      </c>
      <c r="P225" s="16">
        <f>N225*INDEX('Summary by Class and Haircuts'!H:H,MATCH(E:E,'Summary by Class and Haircuts'!A:A,0))</f>
        <v>48738.991910053053</v>
      </c>
      <c r="Q225" s="16">
        <f t="shared" si="24"/>
        <v>1373310.7898089865</v>
      </c>
    </row>
    <row r="226" spans="1:17">
      <c r="A226" s="11" t="s">
        <v>993</v>
      </c>
      <c r="B226" s="54" t="s">
        <v>993</v>
      </c>
      <c r="C226" s="12" t="s">
        <v>994</v>
      </c>
      <c r="D226" s="15" t="s">
        <v>995</v>
      </c>
      <c r="E226" s="79" t="s">
        <v>1177</v>
      </c>
      <c r="F226" s="16">
        <f>IFERROR(IFERROR(INDEX('2021 FFS IP'!K:K,MATCH(A:A,'2021 FFS IP'!A:A,0)),INDEX('2021 FFS IMD'!K:K,MATCH(A:A,'2021 FFS IMD'!A:A,0))),0)</f>
        <v>577947.83778128261</v>
      </c>
      <c r="G226" s="16">
        <f>IFERROR(INDEX('2021 FFS OP'!K:K,MATCH(A:A,'2021 FFS OP'!A:A,0)),0)</f>
        <v>82091.327396115565</v>
      </c>
      <c r="H226" s="16">
        <f t="shared" si="19"/>
        <v>660039.16517739813</v>
      </c>
      <c r="I226" s="16">
        <v>1224059.8119745294</v>
      </c>
      <c r="J226" s="16">
        <v>88122.250055288518</v>
      </c>
      <c r="K226" s="16">
        <f t="shared" si="20"/>
        <v>1312182.0620298178</v>
      </c>
      <c r="L226" s="17" t="str">
        <f t="shared" si="21"/>
        <v>Yes</v>
      </c>
      <c r="M226" s="16">
        <f t="shared" si="22"/>
        <v>1224059.8119745294</v>
      </c>
      <c r="N226" s="16">
        <f t="shared" si="23"/>
        <v>88122.250055288518</v>
      </c>
      <c r="O226" s="16">
        <f>M226*INDEX('Summary by Class and Haircuts'!D:D,MATCH(E:E,'Summary by Class and Haircuts'!A:A,0))</f>
        <v>539845.47231439012</v>
      </c>
      <c r="P226" s="16">
        <f>N226*INDEX('Summary by Class and Haircuts'!H:H,MATCH(E:E,'Summary by Class and Haircuts'!A:A,0))</f>
        <v>44445.805145113038</v>
      </c>
      <c r="Q226" s="16">
        <f t="shared" si="24"/>
        <v>584291.27745950315</v>
      </c>
    </row>
    <row r="227" spans="1:17">
      <c r="A227" s="11" t="s">
        <v>192</v>
      </c>
      <c r="B227" s="54" t="s">
        <v>192</v>
      </c>
      <c r="C227" s="12" t="s">
        <v>193</v>
      </c>
      <c r="D227" s="15" t="s">
        <v>194</v>
      </c>
      <c r="E227" s="79" t="s">
        <v>1177</v>
      </c>
      <c r="F227" s="16">
        <f>IFERROR(IFERROR(INDEX('2021 FFS IP'!K:K,MATCH(A:A,'2021 FFS IP'!A:A,0)),INDEX('2021 FFS IMD'!K:K,MATCH(A:A,'2021 FFS IMD'!A:A,0))),0)</f>
        <v>320545.34538832516</v>
      </c>
      <c r="G227" s="16">
        <f>IFERROR(INDEX('2021 FFS OP'!K:K,MATCH(A:A,'2021 FFS OP'!A:A,0)),0)</f>
        <v>157983.22359469955</v>
      </c>
      <c r="H227" s="16">
        <f t="shared" si="19"/>
        <v>478528.56898302468</v>
      </c>
      <c r="I227" s="16">
        <v>2047711.2928496238</v>
      </c>
      <c r="J227" s="16">
        <v>326266.47846022522</v>
      </c>
      <c r="K227" s="16">
        <f t="shared" si="20"/>
        <v>2373977.7713098489</v>
      </c>
      <c r="L227" s="17" t="str">
        <f t="shared" si="21"/>
        <v>Yes</v>
      </c>
      <c r="M227" s="16">
        <f t="shared" si="22"/>
        <v>2047711.2928496238</v>
      </c>
      <c r="N227" s="16">
        <f t="shared" si="23"/>
        <v>326266.47846022522</v>
      </c>
      <c r="O227" s="16">
        <f>M227*INDEX('Summary by Class and Haircuts'!D:D,MATCH(E:E,'Summary by Class and Haircuts'!A:A,0))</f>
        <v>903099.3904364194</v>
      </c>
      <c r="P227" s="16">
        <f>N227*INDEX('Summary by Class and Haircuts'!H:H,MATCH(E:E,'Summary by Class and Haircuts'!A:A,0))</f>
        <v>164557.49050809813</v>
      </c>
      <c r="Q227" s="16">
        <f t="shared" si="24"/>
        <v>1067656.8809445174</v>
      </c>
    </row>
    <row r="228" spans="1:17" ht="23.25">
      <c r="A228" s="11" t="s">
        <v>476</v>
      </c>
      <c r="B228" s="54" t="s">
        <v>476</v>
      </c>
      <c r="C228" s="12" t="s">
        <v>477</v>
      </c>
      <c r="D228" s="15" t="s">
        <v>478</v>
      </c>
      <c r="E228" s="79" t="s">
        <v>1177</v>
      </c>
      <c r="F228" s="16">
        <f>IFERROR(IFERROR(INDEX('2021 FFS IP'!K:K,MATCH(A:A,'2021 FFS IP'!A:A,0)),INDEX('2021 FFS IMD'!K:K,MATCH(A:A,'2021 FFS IMD'!A:A,0))),0)</f>
        <v>880201.3522777441</v>
      </c>
      <c r="G228" s="16">
        <f>IFERROR(INDEX('2021 FFS OP'!K:K,MATCH(A:A,'2021 FFS OP'!A:A,0)),0)</f>
        <v>158125.60811885534</v>
      </c>
      <c r="H228" s="16">
        <f t="shared" si="19"/>
        <v>1038326.9603965995</v>
      </c>
      <c r="I228" s="16">
        <v>4569397.1957940552</v>
      </c>
      <c r="J228" s="16">
        <v>305756.85963504395</v>
      </c>
      <c r="K228" s="16">
        <f t="shared" si="20"/>
        <v>4875154.0554290991</v>
      </c>
      <c r="L228" s="17" t="str">
        <f t="shared" si="21"/>
        <v>Yes</v>
      </c>
      <c r="M228" s="16">
        <f t="shared" si="22"/>
        <v>4569397.1957940552</v>
      </c>
      <c r="N228" s="16">
        <f t="shared" si="23"/>
        <v>305756.85963504395</v>
      </c>
      <c r="O228" s="16">
        <f>M228*INDEX('Summary by Class and Haircuts'!D:D,MATCH(E:E,'Summary by Class and Haircuts'!A:A,0))</f>
        <v>2015235.1733338509</v>
      </c>
      <c r="P228" s="16">
        <f>N228*INDEX('Summary by Class and Haircuts'!H:H,MATCH(E:E,'Summary by Class and Haircuts'!A:A,0))</f>
        <v>154213.15044264786</v>
      </c>
      <c r="Q228" s="16">
        <f t="shared" si="24"/>
        <v>2169448.3237764989</v>
      </c>
    </row>
    <row r="229" spans="1:17">
      <c r="A229" s="11" t="s">
        <v>930</v>
      </c>
      <c r="B229" s="54" t="s">
        <v>930</v>
      </c>
      <c r="C229" s="12" t="s">
        <v>931</v>
      </c>
      <c r="D229" s="15" t="s">
        <v>932</v>
      </c>
      <c r="E229" s="79" t="s">
        <v>1177</v>
      </c>
      <c r="F229" s="16">
        <f>IFERROR(IFERROR(INDEX('2021 FFS IP'!K:K,MATCH(A:A,'2021 FFS IP'!A:A,0)),INDEX('2021 FFS IMD'!K:K,MATCH(A:A,'2021 FFS IMD'!A:A,0))),0)</f>
        <v>224347.85537722899</v>
      </c>
      <c r="G229" s="16">
        <f>IFERROR(INDEX('2021 FFS OP'!K:K,MATCH(A:A,'2021 FFS OP'!A:A,0)),0)</f>
        <v>160141.58694204449</v>
      </c>
      <c r="H229" s="16">
        <f t="shared" si="19"/>
        <v>384489.44231927348</v>
      </c>
      <c r="I229" s="16">
        <v>1058999.0683888933</v>
      </c>
      <c r="J229" s="16">
        <v>535133.69335371815</v>
      </c>
      <c r="K229" s="16">
        <f t="shared" si="20"/>
        <v>1594132.7617426114</v>
      </c>
      <c r="L229" s="17" t="str">
        <f t="shared" si="21"/>
        <v>Yes</v>
      </c>
      <c r="M229" s="16">
        <f t="shared" si="22"/>
        <v>1058999.0683888933</v>
      </c>
      <c r="N229" s="16">
        <f t="shared" si="23"/>
        <v>535133.69335371815</v>
      </c>
      <c r="O229" s="16">
        <f>M229*INDEX('Summary by Class and Haircuts'!D:D,MATCH(E:E,'Summary by Class and Haircuts'!A:A,0))</f>
        <v>467048.95190758642</v>
      </c>
      <c r="P229" s="16">
        <f>N229*INDEX('Summary by Class and Haircuts'!H:H,MATCH(E:E,'Summary by Class and Haircuts'!A:A,0))</f>
        <v>269902.86614857771</v>
      </c>
      <c r="Q229" s="16">
        <f t="shared" si="24"/>
        <v>736951.81805616408</v>
      </c>
    </row>
    <row r="230" spans="1:17">
      <c r="A230" s="11" t="s">
        <v>2163</v>
      </c>
      <c r="B230" s="54" t="s">
        <v>1160</v>
      </c>
      <c r="C230" s="12" t="s">
        <v>1662</v>
      </c>
      <c r="D230" s="15" t="s">
        <v>675</v>
      </c>
      <c r="E230" s="79" t="s">
        <v>1177</v>
      </c>
      <c r="F230" s="16">
        <f>IFERROR(IFERROR(INDEX('2021 FFS IP'!K:K,MATCH(A:A,'2021 FFS IP'!A:A,0)),INDEX('2021 FFS IMD'!K:K,MATCH(A:A,'2021 FFS IMD'!A:A,0))),0)</f>
        <v>147465.05615784251</v>
      </c>
      <c r="G230" s="16">
        <f>IFERROR(INDEX('2021 FFS OP'!K:K,MATCH(A:A,'2021 FFS OP'!A:A,0)),0)</f>
        <v>261799.55674682782</v>
      </c>
      <c r="H230" s="16">
        <f t="shared" si="19"/>
        <v>409264.6129046703</v>
      </c>
      <c r="I230" s="16">
        <v>390899.84510251047</v>
      </c>
      <c r="J230" s="16">
        <v>425952.91467501933</v>
      </c>
      <c r="K230" s="16">
        <f t="shared" si="20"/>
        <v>816852.75977752986</v>
      </c>
      <c r="L230" s="17" t="str">
        <f t="shared" si="21"/>
        <v>Yes</v>
      </c>
      <c r="M230" s="16">
        <f t="shared" si="22"/>
        <v>390899.84510251047</v>
      </c>
      <c r="N230" s="16">
        <f t="shared" si="23"/>
        <v>425952.91467501933</v>
      </c>
      <c r="O230" s="16">
        <f>M230*INDEX('Summary by Class and Haircuts'!D:D,MATCH(E:E,'Summary by Class and Haircuts'!A:A,0))</f>
        <v>172398.03924824696</v>
      </c>
      <c r="P230" s="16">
        <f>N230*INDEX('Summary by Class and Haircuts'!H:H,MATCH(E:E,'Summary by Class and Haircuts'!A:A,0))</f>
        <v>214835.86988258825</v>
      </c>
      <c r="Q230" s="16">
        <f t="shared" si="24"/>
        <v>387233.90913083521</v>
      </c>
    </row>
    <row r="231" spans="1:17">
      <c r="A231" s="11" t="s">
        <v>398</v>
      </c>
      <c r="B231" s="54" t="s">
        <v>398</v>
      </c>
      <c r="C231" s="12" t="s">
        <v>399</v>
      </c>
      <c r="D231" s="15" t="s">
        <v>400</v>
      </c>
      <c r="E231" s="79" t="s">
        <v>1177</v>
      </c>
      <c r="F231" s="16">
        <f>IFERROR(IFERROR(INDEX('2021 FFS IP'!K:K,MATCH(A:A,'2021 FFS IP'!A:A,0)),INDEX('2021 FFS IMD'!K:K,MATCH(A:A,'2021 FFS IMD'!A:A,0))),0)</f>
        <v>292418.87620283832</v>
      </c>
      <c r="G231" s="16">
        <f>IFERROR(INDEX('2021 FFS OP'!K:K,MATCH(A:A,'2021 FFS OP'!A:A,0)),0)</f>
        <v>145000.93043567051</v>
      </c>
      <c r="H231" s="16">
        <f t="shared" si="19"/>
        <v>437419.8066385088</v>
      </c>
      <c r="I231" s="16">
        <v>535621.50027675671</v>
      </c>
      <c r="J231" s="16">
        <v>144278.73881464323</v>
      </c>
      <c r="K231" s="16">
        <f t="shared" si="20"/>
        <v>679900.23909139994</v>
      </c>
      <c r="L231" s="17" t="str">
        <f t="shared" si="21"/>
        <v>Yes</v>
      </c>
      <c r="M231" s="16">
        <f t="shared" si="22"/>
        <v>535621.50027675671</v>
      </c>
      <c r="N231" s="16">
        <f t="shared" si="23"/>
        <v>145000.93043567051</v>
      </c>
      <c r="O231" s="16">
        <f>M231*INDEX('Summary by Class and Haircuts'!D:D,MATCH(E:E,'Summary by Class and Haircuts'!A:A,0))</f>
        <v>236224.43852005556</v>
      </c>
      <c r="P231" s="16">
        <f>N231*INDEX('Summary by Class and Haircuts'!H:H,MATCH(E:E,'Summary by Class and Haircuts'!A:A,0))</f>
        <v>73133.437877045391</v>
      </c>
      <c r="Q231" s="16">
        <f t="shared" si="24"/>
        <v>309357.87639710098</v>
      </c>
    </row>
    <row r="232" spans="1:17">
      <c r="A232" s="11" t="s">
        <v>416</v>
      </c>
      <c r="B232" s="54" t="s">
        <v>416</v>
      </c>
      <c r="C232" s="12" t="s">
        <v>417</v>
      </c>
      <c r="D232" s="15" t="s">
        <v>418</v>
      </c>
      <c r="E232" s="79" t="s">
        <v>1177</v>
      </c>
      <c r="F232" s="16">
        <f>IFERROR(IFERROR(INDEX('2021 FFS IP'!K:K,MATCH(A:A,'2021 FFS IP'!A:A,0)),INDEX('2021 FFS IMD'!K:K,MATCH(A:A,'2021 FFS IMD'!A:A,0))),0)</f>
        <v>173095.96654324525</v>
      </c>
      <c r="G232" s="16">
        <f>IFERROR(INDEX('2021 FFS OP'!K:K,MATCH(A:A,'2021 FFS OP'!A:A,0)),0)</f>
        <v>130451.8210410443</v>
      </c>
      <c r="H232" s="16">
        <f t="shared" si="19"/>
        <v>303547.78758428956</v>
      </c>
      <c r="I232" s="16">
        <v>663188.94942577812</v>
      </c>
      <c r="J232" s="16">
        <v>181220.37395101169</v>
      </c>
      <c r="K232" s="16">
        <f t="shared" si="20"/>
        <v>844409.32337678981</v>
      </c>
      <c r="L232" s="17" t="str">
        <f t="shared" si="21"/>
        <v>Yes</v>
      </c>
      <c r="M232" s="16">
        <f t="shared" si="22"/>
        <v>663188.94942577812</v>
      </c>
      <c r="N232" s="16">
        <f t="shared" si="23"/>
        <v>181220.37395101169</v>
      </c>
      <c r="O232" s="16">
        <f>M232*INDEX('Summary by Class and Haircuts'!D:D,MATCH(E:E,'Summary by Class and Haircuts'!A:A,0))</f>
        <v>292485.34110348945</v>
      </c>
      <c r="P232" s="16">
        <f>N232*INDEX('Summary by Class and Haircuts'!H:H,MATCH(E:E,'Summary by Class and Haircuts'!A:A,0))</f>
        <v>91401.268395867606</v>
      </c>
      <c r="Q232" s="16">
        <f t="shared" si="24"/>
        <v>383886.60949935706</v>
      </c>
    </row>
    <row r="233" spans="1:17">
      <c r="A233" s="11" t="s">
        <v>767</v>
      </c>
      <c r="B233" s="54" t="s">
        <v>767</v>
      </c>
      <c r="C233" s="12" t="s">
        <v>768</v>
      </c>
      <c r="D233" s="15" t="s">
        <v>769</v>
      </c>
      <c r="E233" s="79" t="s">
        <v>1177</v>
      </c>
      <c r="F233" s="16">
        <f>IFERROR(IFERROR(INDEX('2021 FFS IP'!K:K,MATCH(A:A,'2021 FFS IP'!A:A,0)),INDEX('2021 FFS IMD'!K:K,MATCH(A:A,'2021 FFS IMD'!A:A,0))),0)</f>
        <v>491185.10157232819</v>
      </c>
      <c r="G233" s="16">
        <f>IFERROR(INDEX('2021 FFS OP'!K:K,MATCH(A:A,'2021 FFS OP'!A:A,0)),0)</f>
        <v>66189.702577311458</v>
      </c>
      <c r="H233" s="16">
        <f t="shared" si="19"/>
        <v>557374.80414963968</v>
      </c>
      <c r="I233" s="16">
        <v>1158407.1494988145</v>
      </c>
      <c r="J233" s="16">
        <v>147745.09079343191</v>
      </c>
      <c r="K233" s="16">
        <f t="shared" si="20"/>
        <v>1306152.2402922465</v>
      </c>
      <c r="L233" s="17" t="str">
        <f t="shared" si="21"/>
        <v>Yes</v>
      </c>
      <c r="M233" s="16">
        <f t="shared" si="22"/>
        <v>1158407.1494988145</v>
      </c>
      <c r="N233" s="16">
        <f t="shared" si="23"/>
        <v>147745.09079343191</v>
      </c>
      <c r="O233" s="16">
        <f>M233*INDEX('Summary by Class and Haircuts'!D:D,MATCH(E:E,'Summary by Class and Haircuts'!A:A,0))</f>
        <v>510890.76582359569</v>
      </c>
      <c r="P233" s="16">
        <f>N233*INDEX('Summary by Class and Haircuts'!H:H,MATCH(E:E,'Summary by Class and Haircuts'!A:A,0))</f>
        <v>74517.497140982523</v>
      </c>
      <c r="Q233" s="16">
        <f t="shared" si="24"/>
        <v>585408.26296457823</v>
      </c>
    </row>
    <row r="234" spans="1:17">
      <c r="A234" s="11" t="s">
        <v>428</v>
      </c>
      <c r="B234" s="54" t="s">
        <v>428</v>
      </c>
      <c r="C234" s="12" t="s">
        <v>429</v>
      </c>
      <c r="D234" s="15" t="s">
        <v>430</v>
      </c>
      <c r="E234" s="79" t="s">
        <v>1177</v>
      </c>
      <c r="F234" s="16">
        <f>IFERROR(IFERROR(INDEX('2021 FFS IP'!K:K,MATCH(A:A,'2021 FFS IP'!A:A,0)),INDEX('2021 FFS IMD'!K:K,MATCH(A:A,'2021 FFS IMD'!A:A,0))),0)</f>
        <v>440040.83090021968</v>
      </c>
      <c r="G234" s="16">
        <f>IFERROR(INDEX('2021 FFS OP'!K:K,MATCH(A:A,'2021 FFS OP'!A:A,0)),0)</f>
        <v>70012.476303423638</v>
      </c>
      <c r="H234" s="16">
        <f t="shared" si="19"/>
        <v>510053.30720364332</v>
      </c>
      <c r="I234" s="16">
        <v>711518.78753708629</v>
      </c>
      <c r="J234" s="16">
        <v>96201.771006218303</v>
      </c>
      <c r="K234" s="16">
        <f t="shared" si="20"/>
        <v>807720.55854330456</v>
      </c>
      <c r="L234" s="17" t="str">
        <f t="shared" si="21"/>
        <v>Yes</v>
      </c>
      <c r="M234" s="16">
        <f t="shared" si="22"/>
        <v>711518.78753708629</v>
      </c>
      <c r="N234" s="16">
        <f t="shared" si="23"/>
        <v>96201.771006218303</v>
      </c>
      <c r="O234" s="16">
        <f>M234*INDEX('Summary by Class and Haircuts'!D:D,MATCH(E:E,'Summary by Class and Haircuts'!A:A,0))</f>
        <v>313800.18538384401</v>
      </c>
      <c r="P234" s="16">
        <f>N234*INDEX('Summary by Class and Haircuts'!H:H,MATCH(E:E,'Summary by Class and Haircuts'!A:A,0))</f>
        <v>48520.835158822192</v>
      </c>
      <c r="Q234" s="16">
        <f t="shared" si="24"/>
        <v>362321.0205426662</v>
      </c>
    </row>
    <row r="235" spans="1:17">
      <c r="A235" s="11" t="s">
        <v>380</v>
      </c>
      <c r="B235" s="54" t="s">
        <v>380</v>
      </c>
      <c r="C235" s="12" t="s">
        <v>381</v>
      </c>
      <c r="D235" s="15" t="s">
        <v>382</v>
      </c>
      <c r="E235" s="79" t="s">
        <v>1177</v>
      </c>
      <c r="F235" s="16">
        <f>IFERROR(IFERROR(INDEX('2021 FFS IP'!K:K,MATCH(A:A,'2021 FFS IP'!A:A,0)),INDEX('2021 FFS IMD'!K:K,MATCH(A:A,'2021 FFS IMD'!A:A,0))),0)</f>
        <v>299480.59692188236</v>
      </c>
      <c r="G235" s="16">
        <f>IFERROR(INDEX('2021 FFS OP'!K:K,MATCH(A:A,'2021 FFS OP'!A:A,0)),0)</f>
        <v>267263.75880454399</v>
      </c>
      <c r="H235" s="16">
        <f t="shared" si="19"/>
        <v>566744.35572642635</v>
      </c>
      <c r="I235" s="16">
        <v>1032364.1219593987</v>
      </c>
      <c r="J235" s="16">
        <v>626807.85085642233</v>
      </c>
      <c r="K235" s="16">
        <f t="shared" si="20"/>
        <v>1659171.9728158209</v>
      </c>
      <c r="L235" s="17" t="str">
        <f t="shared" si="21"/>
        <v>Yes</v>
      </c>
      <c r="M235" s="16">
        <f t="shared" si="22"/>
        <v>1032364.1219593987</v>
      </c>
      <c r="N235" s="16">
        <f t="shared" si="23"/>
        <v>626807.85085642233</v>
      </c>
      <c r="O235" s="16">
        <f>M235*INDEX('Summary by Class and Haircuts'!D:D,MATCH(E:E,'Summary by Class and Haircuts'!A:A,0))</f>
        <v>455302.1768769573</v>
      </c>
      <c r="P235" s="16">
        <f>N235*INDEX('Summary by Class and Haircuts'!H:H,MATCH(E:E,'Summary by Class and Haircuts'!A:A,0))</f>
        <v>316140.13016136904</v>
      </c>
      <c r="Q235" s="16">
        <f t="shared" si="24"/>
        <v>771442.30703832628</v>
      </c>
    </row>
    <row r="236" spans="1:17">
      <c r="A236" s="11" t="s">
        <v>924</v>
      </c>
      <c r="B236" s="54" t="s">
        <v>924</v>
      </c>
      <c r="C236" s="12" t="s">
        <v>925</v>
      </c>
      <c r="D236" s="15" t="s">
        <v>926</v>
      </c>
      <c r="E236" s="79" t="s">
        <v>1177</v>
      </c>
      <c r="F236" s="16">
        <f>IFERROR(IFERROR(INDEX('2021 FFS IP'!K:K,MATCH(A:A,'2021 FFS IP'!A:A,0)),INDEX('2021 FFS IMD'!K:K,MATCH(A:A,'2021 FFS IMD'!A:A,0))),0)</f>
        <v>267015.90896835912</v>
      </c>
      <c r="G236" s="16">
        <f>IFERROR(INDEX('2021 FFS OP'!K:K,MATCH(A:A,'2021 FFS OP'!A:A,0)),0)</f>
        <v>67991.455479288532</v>
      </c>
      <c r="H236" s="16">
        <f t="shared" si="19"/>
        <v>335007.36444764765</v>
      </c>
      <c r="I236" s="16">
        <v>1293326.8275285047</v>
      </c>
      <c r="J236" s="16">
        <v>231972.19497734189</v>
      </c>
      <c r="K236" s="16">
        <f t="shared" si="20"/>
        <v>1525299.0225058466</v>
      </c>
      <c r="L236" s="17" t="str">
        <f t="shared" si="21"/>
        <v>Yes</v>
      </c>
      <c r="M236" s="16">
        <f t="shared" si="22"/>
        <v>1293326.8275285047</v>
      </c>
      <c r="N236" s="16">
        <f t="shared" si="23"/>
        <v>231972.19497734189</v>
      </c>
      <c r="O236" s="16">
        <f>M236*INDEX('Summary by Class and Haircuts'!D:D,MATCH(E:E,'Summary by Class and Haircuts'!A:A,0))</f>
        <v>570394.21214044862</v>
      </c>
      <c r="P236" s="16">
        <f>N236*INDEX('Summary by Class and Haircuts'!H:H,MATCH(E:E,'Summary by Class and Haircuts'!A:A,0))</f>
        <v>116998.72586751271</v>
      </c>
      <c r="Q236" s="16">
        <f t="shared" si="24"/>
        <v>687392.93800796138</v>
      </c>
    </row>
    <row r="237" spans="1:17" ht="23.25">
      <c r="A237" s="11" t="s">
        <v>915</v>
      </c>
      <c r="B237" s="54" t="s">
        <v>915</v>
      </c>
      <c r="C237" s="12" t="s">
        <v>916</v>
      </c>
      <c r="D237" s="15" t="s">
        <v>917</v>
      </c>
      <c r="E237" s="79" t="s">
        <v>1177</v>
      </c>
      <c r="F237" s="16">
        <f>IFERROR(IFERROR(INDEX('2021 FFS IP'!K:K,MATCH(A:A,'2021 FFS IP'!A:A,0)),INDEX('2021 FFS IMD'!K:K,MATCH(A:A,'2021 FFS IMD'!A:A,0))),0)</f>
        <v>272863.97464314371</v>
      </c>
      <c r="G237" s="16">
        <f>IFERROR(INDEX('2021 FFS OP'!K:K,MATCH(A:A,'2021 FFS OP'!A:A,0)),0)</f>
        <v>-24001.228253886919</v>
      </c>
      <c r="H237" s="16">
        <f t="shared" si="19"/>
        <v>248862.74638925679</v>
      </c>
      <c r="I237" s="16">
        <v>1211506.4491650532</v>
      </c>
      <c r="J237" s="16">
        <v>78600.867463244125</v>
      </c>
      <c r="K237" s="16">
        <f t="shared" si="20"/>
        <v>1290107.3166282973</v>
      </c>
      <c r="L237" s="17" t="str">
        <f t="shared" si="21"/>
        <v>Yes</v>
      </c>
      <c r="M237" s="16">
        <f t="shared" si="22"/>
        <v>1211506.4491650532</v>
      </c>
      <c r="N237" s="16">
        <f t="shared" si="23"/>
        <v>78600.867463244125</v>
      </c>
      <c r="O237" s="16">
        <f>M237*INDEX('Summary by Class and Haircuts'!D:D,MATCH(E:E,'Summary by Class and Haircuts'!A:A,0))</f>
        <v>534309.07939574367</v>
      </c>
      <c r="P237" s="16">
        <f>N237*INDEX('Summary by Class and Haircuts'!H:H,MATCH(E:E,'Summary by Class and Haircuts'!A:A,0))</f>
        <v>39643.55015125432</v>
      </c>
      <c r="Q237" s="16">
        <f t="shared" si="24"/>
        <v>573952.62954699795</v>
      </c>
    </row>
    <row r="238" spans="1:17" ht="23.25">
      <c r="A238" s="11" t="s">
        <v>116</v>
      </c>
      <c r="B238" s="54" t="s">
        <v>116</v>
      </c>
      <c r="C238" s="12" t="s">
        <v>117</v>
      </c>
      <c r="D238" s="15" t="s">
        <v>118</v>
      </c>
      <c r="E238" s="79" t="s">
        <v>1177</v>
      </c>
      <c r="F238" s="16">
        <f>IFERROR(IFERROR(INDEX('2021 FFS IP'!K:K,MATCH(A:A,'2021 FFS IP'!A:A,0)),INDEX('2021 FFS IMD'!K:K,MATCH(A:A,'2021 FFS IMD'!A:A,0))),0)</f>
        <v>627669.99332109874</v>
      </c>
      <c r="G238" s="16">
        <f>IFERROR(INDEX('2021 FFS OP'!K:K,MATCH(A:A,'2021 FFS OP'!A:A,0)),0)</f>
        <v>46706.131103905485</v>
      </c>
      <c r="H238" s="16">
        <f t="shared" si="19"/>
        <v>674376.12442500424</v>
      </c>
      <c r="I238" s="16">
        <v>3011055.4176358827</v>
      </c>
      <c r="J238" s="16">
        <v>102057.44766623205</v>
      </c>
      <c r="K238" s="16">
        <f t="shared" si="20"/>
        <v>3113112.8653021147</v>
      </c>
      <c r="L238" s="17" t="str">
        <f t="shared" si="21"/>
        <v>Yes</v>
      </c>
      <c r="M238" s="16">
        <f t="shared" si="22"/>
        <v>3011055.4176358827</v>
      </c>
      <c r="N238" s="16">
        <f t="shared" si="23"/>
        <v>102057.44766623205</v>
      </c>
      <c r="O238" s="16">
        <f>M238*INDEX('Summary by Class and Haircuts'!D:D,MATCH(E:E,'Summary by Class and Haircuts'!A:A,0))</f>
        <v>1327961.769675574</v>
      </c>
      <c r="P238" s="16">
        <f>N238*INDEX('Summary by Class and Haircuts'!H:H,MATCH(E:E,'Summary by Class and Haircuts'!A:A,0))</f>
        <v>51474.235278093642</v>
      </c>
      <c r="Q238" s="16">
        <f t="shared" si="24"/>
        <v>1379436.0049536678</v>
      </c>
    </row>
    <row r="239" spans="1:17">
      <c r="A239" s="11" t="s">
        <v>788</v>
      </c>
      <c r="B239" s="54" t="s">
        <v>788</v>
      </c>
      <c r="C239" s="12" t="s">
        <v>789</v>
      </c>
      <c r="D239" s="15" t="s">
        <v>790</v>
      </c>
      <c r="E239" s="79" t="s">
        <v>1177</v>
      </c>
      <c r="F239" s="16">
        <f>IFERROR(IFERROR(INDEX('2021 FFS IP'!K:K,MATCH(A:A,'2021 FFS IP'!A:A,0)),INDEX('2021 FFS IMD'!K:K,MATCH(A:A,'2021 FFS IMD'!A:A,0))),0)</f>
        <v>30592.015249563538</v>
      </c>
      <c r="G239" s="16">
        <f>IFERROR(INDEX('2021 FFS OP'!K:K,MATCH(A:A,'2021 FFS OP'!A:A,0)),0)</f>
        <v>4734.1439267210608</v>
      </c>
      <c r="H239" s="16">
        <f t="shared" si="19"/>
        <v>35326.1591762846</v>
      </c>
      <c r="I239" s="16">
        <v>112466.31097195386</v>
      </c>
      <c r="J239" s="16">
        <v>6750.754844330997</v>
      </c>
      <c r="K239" s="16">
        <f t="shared" si="20"/>
        <v>119217.06581628486</v>
      </c>
      <c r="L239" s="17" t="str">
        <f t="shared" si="21"/>
        <v>Yes</v>
      </c>
      <c r="M239" s="16">
        <f t="shared" si="22"/>
        <v>112466.31097195386</v>
      </c>
      <c r="N239" s="16">
        <f t="shared" si="23"/>
        <v>6750.754844330997</v>
      </c>
      <c r="O239" s="16">
        <f>M239*INDEX('Summary by Class and Haircuts'!D:D,MATCH(E:E,'Summary by Class and Haircuts'!A:A,0))</f>
        <v>49600.867679965035</v>
      </c>
      <c r="P239" s="16">
        <f>N239*INDEX('Summary by Class and Haircuts'!H:H,MATCH(E:E,'Summary by Class and Haircuts'!A:A,0))</f>
        <v>3404.8464968304202</v>
      </c>
      <c r="Q239" s="16">
        <f t="shared" si="24"/>
        <v>53005.714176795453</v>
      </c>
    </row>
    <row r="240" spans="1:17">
      <c r="A240" s="11" t="s">
        <v>258</v>
      </c>
      <c r="B240" s="54" t="s">
        <v>258</v>
      </c>
      <c r="C240" s="12" t="s">
        <v>259</v>
      </c>
      <c r="D240" s="15" t="s">
        <v>260</v>
      </c>
      <c r="E240" s="79" t="s">
        <v>1177</v>
      </c>
      <c r="F240" s="16">
        <f>IFERROR(IFERROR(INDEX('2021 FFS IP'!K:K,MATCH(A:A,'2021 FFS IP'!A:A,0)),INDEX('2021 FFS IMD'!K:K,MATCH(A:A,'2021 FFS IMD'!A:A,0))),0)</f>
        <v>290820.11907804513</v>
      </c>
      <c r="G240" s="16">
        <f>IFERROR(INDEX('2021 FFS OP'!K:K,MATCH(A:A,'2021 FFS OP'!A:A,0)),0)</f>
        <v>97090.844802319465</v>
      </c>
      <c r="H240" s="16">
        <f t="shared" si="19"/>
        <v>387910.96388036461</v>
      </c>
      <c r="I240" s="16">
        <v>1012098.8892945057</v>
      </c>
      <c r="J240" s="16">
        <v>145183.08903367439</v>
      </c>
      <c r="K240" s="16">
        <f t="shared" si="20"/>
        <v>1157281.97832818</v>
      </c>
      <c r="L240" s="17" t="str">
        <f t="shared" si="21"/>
        <v>Yes</v>
      </c>
      <c r="M240" s="16">
        <f t="shared" si="22"/>
        <v>1012098.8892945057</v>
      </c>
      <c r="N240" s="16">
        <f t="shared" si="23"/>
        <v>145183.08903367439</v>
      </c>
      <c r="O240" s="16">
        <f>M240*INDEX('Summary by Class and Haircuts'!D:D,MATCH(E:E,'Summary by Class and Haircuts'!A:A,0))</f>
        <v>446364.62824369833</v>
      </c>
      <c r="P240" s="16">
        <f>N240*INDEX('Summary by Class and Haircuts'!H:H,MATCH(E:E,'Summary by Class and Haircuts'!A:A,0))</f>
        <v>73225.312353097775</v>
      </c>
      <c r="Q240" s="16">
        <f t="shared" si="24"/>
        <v>519589.94059679611</v>
      </c>
    </row>
    <row r="241" spans="1:17">
      <c r="A241" s="11" t="s">
        <v>485</v>
      </c>
      <c r="B241" s="54" t="s">
        <v>485</v>
      </c>
      <c r="C241" s="12" t="s">
        <v>486</v>
      </c>
      <c r="D241" s="15" t="s">
        <v>487</v>
      </c>
      <c r="E241" s="79" t="s">
        <v>1177</v>
      </c>
      <c r="F241" s="16">
        <f>IFERROR(IFERROR(INDEX('2021 FFS IP'!K:K,MATCH(A:A,'2021 FFS IP'!A:A,0)),INDEX('2021 FFS IMD'!K:K,MATCH(A:A,'2021 FFS IMD'!A:A,0))),0)</f>
        <v>127460.34080561751</v>
      </c>
      <c r="G241" s="16">
        <f>IFERROR(INDEX('2021 FFS OP'!K:K,MATCH(A:A,'2021 FFS OP'!A:A,0)),0)</f>
        <v>82209.575900998432</v>
      </c>
      <c r="H241" s="16">
        <f t="shared" si="19"/>
        <v>209669.91670661594</v>
      </c>
      <c r="I241" s="16">
        <v>739372.58750643395</v>
      </c>
      <c r="J241" s="16">
        <v>148047.94806622839</v>
      </c>
      <c r="K241" s="16">
        <f t="shared" si="20"/>
        <v>887420.53557266237</v>
      </c>
      <c r="L241" s="17" t="str">
        <f t="shared" si="21"/>
        <v>Yes</v>
      </c>
      <c r="M241" s="16">
        <f t="shared" si="22"/>
        <v>739372.58750643395</v>
      </c>
      <c r="N241" s="16">
        <f t="shared" si="23"/>
        <v>148047.94806622839</v>
      </c>
      <c r="O241" s="16">
        <f>M241*INDEX('Summary by Class and Haircuts'!D:D,MATCH(E:E,'Summary by Class and Haircuts'!A:A,0))</f>
        <v>326084.50977151201</v>
      </c>
      <c r="P241" s="16">
        <f>N241*INDEX('Summary by Class and Haircuts'!H:H,MATCH(E:E,'Summary by Class and Haircuts'!A:A,0))</f>
        <v>74670.247840437514</v>
      </c>
      <c r="Q241" s="16">
        <f t="shared" si="24"/>
        <v>400754.75761194952</v>
      </c>
    </row>
    <row r="242" spans="1:17" ht="23.25">
      <c r="A242" s="11" t="s">
        <v>28</v>
      </c>
      <c r="B242" s="54" t="s">
        <v>28</v>
      </c>
      <c r="C242" s="12" t="s">
        <v>29</v>
      </c>
      <c r="D242" s="15" t="s">
        <v>30</v>
      </c>
      <c r="E242" s="79" t="s">
        <v>1177</v>
      </c>
      <c r="F242" s="16">
        <f>IFERROR(IFERROR(INDEX('2021 FFS IP'!K:K,MATCH(A:A,'2021 FFS IP'!A:A,0)),INDEX('2021 FFS IMD'!K:K,MATCH(A:A,'2021 FFS IMD'!A:A,0))),0)</f>
        <v>566327.82228169788</v>
      </c>
      <c r="G242" s="16">
        <f>IFERROR(INDEX('2021 FFS OP'!K:K,MATCH(A:A,'2021 FFS OP'!A:A,0)),0)</f>
        <v>156894.22847975657</v>
      </c>
      <c r="H242" s="16">
        <f t="shared" si="19"/>
        <v>723222.05076145451</v>
      </c>
      <c r="I242" s="16">
        <v>1737619.7164294971</v>
      </c>
      <c r="J242" s="16">
        <v>305439.55632790551</v>
      </c>
      <c r="K242" s="16">
        <f t="shared" si="20"/>
        <v>2043059.2727574026</v>
      </c>
      <c r="L242" s="17" t="str">
        <f t="shared" si="21"/>
        <v>Yes</v>
      </c>
      <c r="M242" s="16">
        <f t="shared" si="22"/>
        <v>1737619.7164294971</v>
      </c>
      <c r="N242" s="16">
        <f t="shared" si="23"/>
        <v>305439.55632790551</v>
      </c>
      <c r="O242" s="16">
        <f>M242*INDEX('Summary by Class and Haircuts'!D:D,MATCH(E:E,'Summary by Class and Haircuts'!A:A,0))</f>
        <v>766340.11454515241</v>
      </c>
      <c r="P242" s="16">
        <f>N242*INDEX('Summary by Class and Haircuts'!H:H,MATCH(E:E,'Summary by Class and Haircuts'!A:A,0))</f>
        <v>154053.11366473846</v>
      </c>
      <c r="Q242" s="16">
        <f t="shared" si="24"/>
        <v>920393.22820989089</v>
      </c>
    </row>
    <row r="243" spans="1:17" ht="23.25">
      <c r="A243" s="11" t="s">
        <v>228</v>
      </c>
      <c r="B243" s="54" t="s">
        <v>228</v>
      </c>
      <c r="C243" s="12" t="s">
        <v>229</v>
      </c>
      <c r="D243" s="15" t="s">
        <v>230</v>
      </c>
      <c r="E243" s="79" t="s">
        <v>1177</v>
      </c>
      <c r="F243" s="16">
        <f>IFERROR(IFERROR(INDEX('2021 FFS IP'!K:K,MATCH(A:A,'2021 FFS IP'!A:A,0)),INDEX('2021 FFS IMD'!K:K,MATCH(A:A,'2021 FFS IMD'!A:A,0))),0)</f>
        <v>0</v>
      </c>
      <c r="G243" s="16">
        <f>IFERROR(INDEX('2021 FFS OP'!K:K,MATCH(A:A,'2021 FFS OP'!A:A,0)),0)</f>
        <v>-55.452050357177185</v>
      </c>
      <c r="H243" s="16">
        <f t="shared" si="19"/>
        <v>-55.452050357177185</v>
      </c>
      <c r="I243" s="16">
        <v>0</v>
      </c>
      <c r="J243" s="16">
        <v>0</v>
      </c>
      <c r="K243" s="16">
        <f t="shared" si="20"/>
        <v>0</v>
      </c>
      <c r="L243" s="17" t="str">
        <f t="shared" si="21"/>
        <v>No</v>
      </c>
      <c r="M243" s="16">
        <f t="shared" si="22"/>
        <v>0</v>
      </c>
      <c r="N243" s="16">
        <f t="shared" si="23"/>
        <v>0</v>
      </c>
      <c r="O243" s="16">
        <f>M243*INDEX('Summary by Class and Haircuts'!D:D,MATCH(E:E,'Summary by Class and Haircuts'!A:A,0))</f>
        <v>0</v>
      </c>
      <c r="P243" s="16">
        <f>N243*INDEX('Summary by Class and Haircuts'!H:H,MATCH(E:E,'Summary by Class and Haircuts'!A:A,0))</f>
        <v>0</v>
      </c>
      <c r="Q243" s="16">
        <f t="shared" si="24"/>
        <v>0</v>
      </c>
    </row>
    <row r="244" spans="1:17" ht="23.25">
      <c r="A244" s="11" t="s">
        <v>309</v>
      </c>
      <c r="B244" s="54" t="s">
        <v>309</v>
      </c>
      <c r="C244" s="12" t="s">
        <v>310</v>
      </c>
      <c r="D244" s="15" t="s">
        <v>311</v>
      </c>
      <c r="E244" s="79" t="s">
        <v>1177</v>
      </c>
      <c r="F244" s="16">
        <f>IFERROR(IFERROR(INDEX('2021 FFS IP'!K:K,MATCH(A:A,'2021 FFS IP'!A:A,0)),INDEX('2021 FFS IMD'!K:K,MATCH(A:A,'2021 FFS IMD'!A:A,0))),0)</f>
        <v>49798.897559062571</v>
      </c>
      <c r="G244" s="16">
        <f>IFERROR(INDEX('2021 FFS OP'!K:K,MATCH(A:A,'2021 FFS OP'!A:A,0)),0)</f>
        <v>66916.868843762597</v>
      </c>
      <c r="H244" s="16">
        <f t="shared" si="19"/>
        <v>116715.76640282516</v>
      </c>
      <c r="I244" s="16">
        <v>0</v>
      </c>
      <c r="J244" s="16">
        <v>0</v>
      </c>
      <c r="K244" s="16">
        <f t="shared" si="20"/>
        <v>0</v>
      </c>
      <c r="L244" s="17" t="str">
        <f t="shared" si="21"/>
        <v>No</v>
      </c>
      <c r="M244" s="16">
        <f t="shared" si="22"/>
        <v>49798.897559062571</v>
      </c>
      <c r="N244" s="16">
        <f t="shared" si="23"/>
        <v>66916.868843762597</v>
      </c>
      <c r="O244" s="16">
        <f>M244*INDEX('Summary by Class and Haircuts'!D:D,MATCH(E:E,'Summary by Class and Haircuts'!A:A,0))</f>
        <v>21962.741616475414</v>
      </c>
      <c r="P244" s="16">
        <f>N244*INDEX('Summary by Class and Haircuts'!H:H,MATCH(E:E,'Summary by Class and Haircuts'!A:A,0))</f>
        <v>33750.546674477111</v>
      </c>
      <c r="Q244" s="16">
        <f t="shared" si="24"/>
        <v>55713.288290952521</v>
      </c>
    </row>
    <row r="245" spans="1:17" ht="23.25">
      <c r="A245" s="11" t="s">
        <v>377</v>
      </c>
      <c r="B245" s="54" t="s">
        <v>377</v>
      </c>
      <c r="C245" s="12" t="s">
        <v>378</v>
      </c>
      <c r="D245" s="15" t="s">
        <v>379</v>
      </c>
      <c r="E245" s="79" t="s">
        <v>1177</v>
      </c>
      <c r="F245" s="16">
        <f>IFERROR(IFERROR(INDEX('2021 FFS IP'!K:K,MATCH(A:A,'2021 FFS IP'!A:A,0)),INDEX('2021 FFS IMD'!K:K,MATCH(A:A,'2021 FFS IMD'!A:A,0))),0)</f>
        <v>-304972.66421684111</v>
      </c>
      <c r="G245" s="16">
        <f>IFERROR(INDEX('2021 FFS OP'!K:K,MATCH(A:A,'2021 FFS OP'!A:A,0)),0)</f>
        <v>91295.740160427551</v>
      </c>
      <c r="H245" s="16">
        <f t="shared" si="19"/>
        <v>-213676.92405641355</v>
      </c>
      <c r="I245" s="16">
        <v>801773.08079496608</v>
      </c>
      <c r="J245" s="16">
        <v>505183.08009806892</v>
      </c>
      <c r="K245" s="16">
        <f t="shared" si="20"/>
        <v>1306956.1608930351</v>
      </c>
      <c r="L245" s="17" t="str">
        <f t="shared" si="21"/>
        <v>Yes</v>
      </c>
      <c r="M245" s="16">
        <f t="shared" si="22"/>
        <v>801773.08079496608</v>
      </c>
      <c r="N245" s="16">
        <f t="shared" si="23"/>
        <v>505183.08009806892</v>
      </c>
      <c r="O245" s="16">
        <f>M245*INDEX('Summary by Class and Haircuts'!D:D,MATCH(E:E,'Summary by Class and Haircuts'!A:A,0))</f>
        <v>353604.91640724556</v>
      </c>
      <c r="P245" s="16">
        <f>N245*INDEX('Summary by Class and Haircuts'!H:H,MATCH(E:E,'Summary by Class and Haircuts'!A:A,0))</f>
        <v>254796.81608855273</v>
      </c>
      <c r="Q245" s="16">
        <f t="shared" si="24"/>
        <v>608401.73249579826</v>
      </c>
    </row>
    <row r="246" spans="1:17" ht="23.25">
      <c r="A246" s="11" t="s">
        <v>691</v>
      </c>
      <c r="B246" s="54" t="s">
        <v>691</v>
      </c>
      <c r="C246" s="12" t="s">
        <v>692</v>
      </c>
      <c r="D246" s="15" t="s">
        <v>693</v>
      </c>
      <c r="E246" s="79" t="s">
        <v>1177</v>
      </c>
      <c r="F246" s="16">
        <f>IFERROR(IFERROR(INDEX('2021 FFS IP'!K:K,MATCH(A:A,'2021 FFS IP'!A:A,0)),INDEX('2021 FFS IMD'!K:K,MATCH(A:A,'2021 FFS IMD'!A:A,0))),0)</f>
        <v>-525110.14461415447</v>
      </c>
      <c r="G246" s="16">
        <f>IFERROR(INDEX('2021 FFS OP'!K:K,MATCH(A:A,'2021 FFS OP'!A:A,0)),0)</f>
        <v>201905.02046870615</v>
      </c>
      <c r="H246" s="16">
        <f t="shared" si="19"/>
        <v>-323205.12414544832</v>
      </c>
      <c r="I246" s="16">
        <v>150753.96963887801</v>
      </c>
      <c r="J246" s="16">
        <v>400499.02134773973</v>
      </c>
      <c r="K246" s="16">
        <f t="shared" si="20"/>
        <v>551252.99098661775</v>
      </c>
      <c r="L246" s="17" t="str">
        <f t="shared" si="21"/>
        <v>Yes</v>
      </c>
      <c r="M246" s="16">
        <f t="shared" si="22"/>
        <v>150753.96963887801</v>
      </c>
      <c r="N246" s="16">
        <f t="shared" si="23"/>
        <v>400499.02134773973</v>
      </c>
      <c r="O246" s="16">
        <f>M246*INDEX('Summary by Class and Haircuts'!D:D,MATCH(E:E,'Summary by Class and Haircuts'!A:A,0))</f>
        <v>66486.822904257555</v>
      </c>
      <c r="P246" s="16">
        <f>N246*INDEX('Summary by Class and Haircuts'!H:H,MATCH(E:E,'Summary by Class and Haircuts'!A:A,0))</f>
        <v>201997.80932127751</v>
      </c>
      <c r="Q246" s="16">
        <f t="shared" si="24"/>
        <v>268484.63222553505</v>
      </c>
    </row>
    <row r="247" spans="1:17">
      <c r="A247" s="11" t="s">
        <v>524</v>
      </c>
      <c r="B247" s="54" t="s">
        <v>524</v>
      </c>
      <c r="C247" s="12" t="s">
        <v>525</v>
      </c>
      <c r="D247" s="15" t="s">
        <v>526</v>
      </c>
      <c r="E247" s="79" t="s">
        <v>1177</v>
      </c>
      <c r="F247" s="16">
        <f>IFERROR(IFERROR(INDEX('2021 FFS IP'!K:K,MATCH(A:A,'2021 FFS IP'!A:A,0)),INDEX('2021 FFS IMD'!K:K,MATCH(A:A,'2021 FFS IMD'!A:A,0))),0)</f>
        <v>-24175.698257411408</v>
      </c>
      <c r="G247" s="16">
        <f>IFERROR(INDEX('2021 FFS OP'!K:K,MATCH(A:A,'2021 FFS OP'!A:A,0)),0)</f>
        <v>48304.270726753304</v>
      </c>
      <c r="H247" s="16">
        <f t="shared" si="19"/>
        <v>24128.572469341896</v>
      </c>
      <c r="I247" s="16">
        <v>0</v>
      </c>
      <c r="J247" s="16">
        <v>0</v>
      </c>
      <c r="K247" s="16">
        <f t="shared" si="20"/>
        <v>0</v>
      </c>
      <c r="L247" s="17" t="str">
        <f t="shared" si="21"/>
        <v>No</v>
      </c>
      <c r="M247" s="16">
        <f t="shared" si="22"/>
        <v>0</v>
      </c>
      <c r="N247" s="16">
        <f t="shared" si="23"/>
        <v>48304.270726753304</v>
      </c>
      <c r="O247" s="16">
        <f>M247*INDEX('Summary by Class and Haircuts'!D:D,MATCH(E:E,'Summary by Class and Haircuts'!A:A,0))</f>
        <v>0</v>
      </c>
      <c r="P247" s="16">
        <f>N247*INDEX('Summary by Class and Haircuts'!H:H,MATCH(E:E,'Summary by Class and Haircuts'!A:A,0))</f>
        <v>24362.998028886814</v>
      </c>
      <c r="Q247" s="16">
        <f t="shared" si="24"/>
        <v>24362.998028886814</v>
      </c>
    </row>
    <row r="248" spans="1:17">
      <c r="A248" s="11" t="s">
        <v>1005</v>
      </c>
      <c r="B248" s="54" t="s">
        <v>1005</v>
      </c>
      <c r="C248" s="12" t="s">
        <v>1006</v>
      </c>
      <c r="D248" s="15" t="s">
        <v>1007</v>
      </c>
      <c r="E248" s="79" t="s">
        <v>1177</v>
      </c>
      <c r="F248" s="16">
        <f>IFERROR(IFERROR(INDEX('2021 FFS IP'!K:K,MATCH(A:A,'2021 FFS IP'!A:A,0)),INDEX('2021 FFS IMD'!K:K,MATCH(A:A,'2021 FFS IMD'!A:A,0))),0)</f>
        <v>-122745.17338792246</v>
      </c>
      <c r="G248" s="16">
        <f>IFERROR(INDEX('2021 FFS OP'!K:K,MATCH(A:A,'2021 FFS OP'!A:A,0)),0)</f>
        <v>110108.4653308579</v>
      </c>
      <c r="H248" s="16">
        <f t="shared" si="19"/>
        <v>-12636.708057064563</v>
      </c>
      <c r="I248" s="16">
        <v>741129.80728064536</v>
      </c>
      <c r="J248" s="16">
        <v>256798.51332202076</v>
      </c>
      <c r="K248" s="16">
        <f t="shared" si="20"/>
        <v>997928.32060266612</v>
      </c>
      <c r="L248" s="17" t="str">
        <f t="shared" si="21"/>
        <v>Yes</v>
      </c>
      <c r="M248" s="16">
        <f t="shared" si="22"/>
        <v>741129.80728064536</v>
      </c>
      <c r="N248" s="16">
        <f t="shared" si="23"/>
        <v>256798.51332202076</v>
      </c>
      <c r="O248" s="16">
        <f>M248*INDEX('Summary by Class and Haircuts'!D:D,MATCH(E:E,'Summary by Class and Haircuts'!A:A,0))</f>
        <v>326859.49407349568</v>
      </c>
      <c r="P248" s="16">
        <f>N248*INDEX('Summary by Class and Haircuts'!H:H,MATCH(E:E,'Summary by Class and Haircuts'!A:A,0))</f>
        <v>129520.2593840292</v>
      </c>
      <c r="Q248" s="16">
        <f t="shared" si="24"/>
        <v>456379.75345752487</v>
      </c>
    </row>
    <row r="249" spans="1:17" ht="23.25">
      <c r="A249" s="11" t="s">
        <v>261</v>
      </c>
      <c r="B249" s="54" t="s">
        <v>261</v>
      </c>
      <c r="C249" s="12" t="s">
        <v>262</v>
      </c>
      <c r="D249" s="15" t="s">
        <v>263</v>
      </c>
      <c r="E249" s="79" t="s">
        <v>1177</v>
      </c>
      <c r="F249" s="16">
        <f>IFERROR(IFERROR(INDEX('2021 FFS IP'!K:K,MATCH(A:A,'2021 FFS IP'!A:A,0)),INDEX('2021 FFS IMD'!K:K,MATCH(A:A,'2021 FFS IMD'!A:A,0))),0)</f>
        <v>66520.668416759596</v>
      </c>
      <c r="G249" s="16">
        <f>IFERROR(INDEX('2021 FFS OP'!K:K,MATCH(A:A,'2021 FFS OP'!A:A,0)),0)</f>
        <v>89123.124689162185</v>
      </c>
      <c r="H249" s="16">
        <f t="shared" si="19"/>
        <v>155643.79310592177</v>
      </c>
      <c r="I249" s="16">
        <v>373289.94385042239</v>
      </c>
      <c r="J249" s="16">
        <v>204046.33698540967</v>
      </c>
      <c r="K249" s="16">
        <f t="shared" si="20"/>
        <v>577336.280835832</v>
      </c>
      <c r="L249" s="17" t="str">
        <f t="shared" si="21"/>
        <v>Yes</v>
      </c>
      <c r="M249" s="16">
        <f t="shared" si="22"/>
        <v>373289.94385042239</v>
      </c>
      <c r="N249" s="16">
        <f t="shared" si="23"/>
        <v>204046.33698540967</v>
      </c>
      <c r="O249" s="16">
        <f>M249*INDEX('Summary by Class and Haircuts'!D:D,MATCH(E:E,'Summary by Class and Haircuts'!A:A,0))</f>
        <v>164631.56789950779</v>
      </c>
      <c r="P249" s="16">
        <f>N249*INDEX('Summary by Class and Haircuts'!H:H,MATCH(E:E,'Summary by Class and Haircuts'!A:A,0))</f>
        <v>102913.89210486153</v>
      </c>
      <c r="Q249" s="16">
        <f t="shared" si="24"/>
        <v>267545.46000436932</v>
      </c>
    </row>
    <row r="250" spans="1:17">
      <c r="A250" s="11" t="s">
        <v>1109</v>
      </c>
      <c r="B250" s="54" t="s">
        <v>1109</v>
      </c>
      <c r="C250" s="12" t="s">
        <v>1110</v>
      </c>
      <c r="D250" s="15" t="s">
        <v>1111</v>
      </c>
      <c r="E250" s="79" t="s">
        <v>1177</v>
      </c>
      <c r="F250" s="16">
        <f>IFERROR(IFERROR(INDEX('2021 FFS IP'!K:K,MATCH(A:A,'2021 FFS IP'!A:A,0)),INDEX('2021 FFS IMD'!K:K,MATCH(A:A,'2021 FFS IMD'!A:A,0))),0)</f>
        <v>-297765.50078990008</v>
      </c>
      <c r="G250" s="16">
        <f>IFERROR(INDEX('2021 FFS OP'!K:K,MATCH(A:A,'2021 FFS OP'!A:A,0)),0)</f>
        <v>198444.43617876645</v>
      </c>
      <c r="H250" s="16">
        <f t="shared" si="19"/>
        <v>-99321.064611133625</v>
      </c>
      <c r="I250" s="16">
        <v>-20807.330796359805</v>
      </c>
      <c r="J250" s="16">
        <v>371634.52966257744</v>
      </c>
      <c r="K250" s="16">
        <f t="shared" si="20"/>
        <v>350827.19886621763</v>
      </c>
      <c r="L250" s="17" t="str">
        <f t="shared" si="21"/>
        <v>Yes</v>
      </c>
      <c r="M250" s="16">
        <f t="shared" si="22"/>
        <v>0</v>
      </c>
      <c r="N250" s="16">
        <f t="shared" si="23"/>
        <v>371634.52966257744</v>
      </c>
      <c r="O250" s="16">
        <f>M250*INDEX('Summary by Class and Haircuts'!D:D,MATCH(E:E,'Summary by Class and Haircuts'!A:A,0))</f>
        <v>0</v>
      </c>
      <c r="P250" s="16">
        <f>N250*INDEX('Summary by Class and Haircuts'!H:H,MATCH(E:E,'Summary by Class and Haircuts'!A:A,0))</f>
        <v>187439.56129371858</v>
      </c>
      <c r="Q250" s="16">
        <f t="shared" si="24"/>
        <v>187439.56129371858</v>
      </c>
    </row>
    <row r="251" spans="1:17" ht="23.25">
      <c r="A251" s="11" t="s">
        <v>697</v>
      </c>
      <c r="B251" s="54" t="s">
        <v>697</v>
      </c>
      <c r="C251" s="12" t="s">
        <v>698</v>
      </c>
      <c r="D251" s="15" t="s">
        <v>699</v>
      </c>
      <c r="E251" s="79" t="s">
        <v>1177</v>
      </c>
      <c r="F251" s="16">
        <f>IFERROR(IFERROR(INDEX('2021 FFS IP'!K:K,MATCH(A:A,'2021 FFS IP'!A:A,0)),INDEX('2021 FFS IMD'!K:K,MATCH(A:A,'2021 FFS IMD'!A:A,0))),0)</f>
        <v>3129.3972678647415</v>
      </c>
      <c r="G251" s="16">
        <f>IFERROR(INDEX('2021 FFS OP'!K:K,MATCH(A:A,'2021 FFS OP'!A:A,0)),0)</f>
        <v>12024.164267554424</v>
      </c>
      <c r="H251" s="16">
        <f t="shared" si="19"/>
        <v>15153.561535419165</v>
      </c>
      <c r="I251" s="16">
        <v>0</v>
      </c>
      <c r="J251" s="16">
        <v>0</v>
      </c>
      <c r="K251" s="16">
        <f t="shared" si="20"/>
        <v>0</v>
      </c>
      <c r="L251" s="17" t="str">
        <f t="shared" si="21"/>
        <v>No</v>
      </c>
      <c r="M251" s="16">
        <f t="shared" si="22"/>
        <v>3129.3972678647415</v>
      </c>
      <c r="N251" s="16">
        <f t="shared" si="23"/>
        <v>12024.164267554424</v>
      </c>
      <c r="O251" s="16">
        <f>M251*INDEX('Summary by Class and Haircuts'!D:D,MATCH(E:E,'Summary by Class and Haircuts'!A:A,0))</f>
        <v>1380.1539186264511</v>
      </c>
      <c r="P251" s="16">
        <f>N251*INDEX('Summary by Class and Haircuts'!H:H,MATCH(E:E,'Summary by Class and Haircuts'!A:A,0))</f>
        <v>6064.5712261461058</v>
      </c>
      <c r="Q251" s="16">
        <f t="shared" si="24"/>
        <v>7444.7251447725566</v>
      </c>
    </row>
    <row r="252" spans="1:17" ht="23.25">
      <c r="A252" s="11" t="s">
        <v>446</v>
      </c>
      <c r="B252" s="54" t="s">
        <v>446</v>
      </c>
      <c r="C252" s="12" t="s">
        <v>447</v>
      </c>
      <c r="D252" s="15" t="s">
        <v>448</v>
      </c>
      <c r="E252" s="79" t="s">
        <v>1177</v>
      </c>
      <c r="F252" s="16">
        <f>IFERROR(IFERROR(INDEX('2021 FFS IP'!K:K,MATCH(A:A,'2021 FFS IP'!A:A,0)),INDEX('2021 FFS IMD'!K:K,MATCH(A:A,'2021 FFS IMD'!A:A,0))),0)</f>
        <v>303688.60019888135</v>
      </c>
      <c r="G252" s="16">
        <f>IFERROR(INDEX('2021 FFS OP'!K:K,MATCH(A:A,'2021 FFS OP'!A:A,0)),0)</f>
        <v>-42079.498608443362</v>
      </c>
      <c r="H252" s="16">
        <f t="shared" si="19"/>
        <v>261609.10159043799</v>
      </c>
      <c r="I252" s="16">
        <v>413363.44172646978</v>
      </c>
      <c r="J252" s="16">
        <v>55657.479710352374</v>
      </c>
      <c r="K252" s="16">
        <f t="shared" si="20"/>
        <v>469020.92143682216</v>
      </c>
      <c r="L252" s="17" t="str">
        <f t="shared" si="21"/>
        <v>Yes</v>
      </c>
      <c r="M252" s="16">
        <f t="shared" si="22"/>
        <v>413363.44172646978</v>
      </c>
      <c r="N252" s="16">
        <f t="shared" si="23"/>
        <v>55657.479710352374</v>
      </c>
      <c r="O252" s="16">
        <f>M252*INDEX('Summary by Class and Haircuts'!D:D,MATCH(E:E,'Summary by Class and Haircuts'!A:A,0))</f>
        <v>182305.12941713294</v>
      </c>
      <c r="P252" s="16">
        <f>N252*INDEX('Summary by Class and Haircuts'!H:H,MATCH(E:E,'Summary by Class and Haircuts'!A:A,0))</f>
        <v>28071.701488810842</v>
      </c>
      <c r="Q252" s="16">
        <f t="shared" si="24"/>
        <v>210376.83090594379</v>
      </c>
    </row>
    <row r="253" spans="1:17">
      <c r="A253" s="11" t="s">
        <v>951</v>
      </c>
      <c r="B253" s="54" t="s">
        <v>951</v>
      </c>
      <c r="C253" s="12" t="s">
        <v>952</v>
      </c>
      <c r="D253" s="15" t="s">
        <v>953</v>
      </c>
      <c r="E253" s="79" t="s">
        <v>1177</v>
      </c>
      <c r="F253" s="16">
        <f>IFERROR(IFERROR(INDEX('2021 FFS IP'!K:K,MATCH(A:A,'2021 FFS IP'!A:A,0)),INDEX('2021 FFS IMD'!K:K,MATCH(A:A,'2021 FFS IMD'!A:A,0))),0)</f>
        <v>41762.08413620104</v>
      </c>
      <c r="G253" s="16">
        <f>IFERROR(INDEX('2021 FFS OP'!K:K,MATCH(A:A,'2021 FFS OP'!A:A,0)),0)</f>
        <v>96198.737417547643</v>
      </c>
      <c r="H253" s="16">
        <f t="shared" si="19"/>
        <v>137960.82155374868</v>
      </c>
      <c r="I253" s="16">
        <v>109029.27367723096</v>
      </c>
      <c r="J253" s="16">
        <v>389051.24201227439</v>
      </c>
      <c r="K253" s="16">
        <f t="shared" si="20"/>
        <v>498080.51568950538</v>
      </c>
      <c r="L253" s="17" t="str">
        <f t="shared" si="21"/>
        <v>Yes</v>
      </c>
      <c r="M253" s="16">
        <f t="shared" si="22"/>
        <v>109029.27367723096</v>
      </c>
      <c r="N253" s="16">
        <f t="shared" si="23"/>
        <v>389051.24201227439</v>
      </c>
      <c r="O253" s="16">
        <f>M253*INDEX('Summary by Class and Haircuts'!D:D,MATCH(E:E,'Summary by Class and Haircuts'!A:A,0))</f>
        <v>48085.035689092954</v>
      </c>
      <c r="P253" s="16">
        <f>N253*INDEX('Summary by Class and Haircuts'!H:H,MATCH(E:E,'Summary by Class and Haircuts'!A:A,0))</f>
        <v>196223.94665470789</v>
      </c>
      <c r="Q253" s="16">
        <f t="shared" si="24"/>
        <v>244308.98234380083</v>
      </c>
    </row>
    <row r="254" spans="1:17">
      <c r="A254" s="11" t="s">
        <v>746</v>
      </c>
      <c r="B254" s="54" t="s">
        <v>746</v>
      </c>
      <c r="C254" s="12" t="s">
        <v>747</v>
      </c>
      <c r="D254" s="15" t="s">
        <v>748</v>
      </c>
      <c r="E254" s="79" t="s">
        <v>1177</v>
      </c>
      <c r="F254" s="16">
        <f>IFERROR(IFERROR(INDEX('2021 FFS IP'!K:K,MATCH(A:A,'2021 FFS IP'!A:A,0)),INDEX('2021 FFS IMD'!K:K,MATCH(A:A,'2021 FFS IMD'!A:A,0))),0)</f>
        <v>-138952.12689280126</v>
      </c>
      <c r="G254" s="16">
        <f>IFERROR(INDEX('2021 FFS OP'!K:K,MATCH(A:A,'2021 FFS OP'!A:A,0)),0)</f>
        <v>127269.57013253626</v>
      </c>
      <c r="H254" s="16">
        <f t="shared" si="19"/>
        <v>-11682.556760264997</v>
      </c>
      <c r="I254" s="16">
        <v>560304.9874724386</v>
      </c>
      <c r="J254" s="16">
        <v>176621.6309680797</v>
      </c>
      <c r="K254" s="16">
        <f t="shared" si="20"/>
        <v>736926.61844051827</v>
      </c>
      <c r="L254" s="17" t="str">
        <f t="shared" si="21"/>
        <v>Yes</v>
      </c>
      <c r="M254" s="16">
        <f t="shared" si="22"/>
        <v>560304.9874724386</v>
      </c>
      <c r="N254" s="16">
        <f t="shared" si="23"/>
        <v>176621.6309680797</v>
      </c>
      <c r="O254" s="16">
        <f>M254*INDEX('Summary by Class and Haircuts'!D:D,MATCH(E:E,'Summary by Class and Haircuts'!A:A,0))</f>
        <v>247110.56407794321</v>
      </c>
      <c r="P254" s="16">
        <f>N254*INDEX('Summary by Class and Haircuts'!H:H,MATCH(E:E,'Summary by Class and Haircuts'!A:A,0))</f>
        <v>89081.822008563453</v>
      </c>
      <c r="Q254" s="16">
        <f t="shared" si="24"/>
        <v>336192.38608650665</v>
      </c>
    </row>
    <row r="255" spans="1:17">
      <c r="A255" s="11" t="s">
        <v>1431</v>
      </c>
      <c r="B255" s="54" t="s">
        <v>1431</v>
      </c>
      <c r="C255" s="12" t="s">
        <v>1433</v>
      </c>
      <c r="D255" s="15" t="s">
        <v>1781</v>
      </c>
      <c r="E255" s="79" t="s">
        <v>1177</v>
      </c>
      <c r="F255" s="16">
        <f>IFERROR(IFERROR(INDEX('2021 FFS IP'!K:K,MATCH(A:A,'2021 FFS IP'!A:A,0)),INDEX('2021 FFS IMD'!K:K,MATCH(A:A,'2021 FFS IMD'!A:A,0))),0)</f>
        <v>148566.92217656045</v>
      </c>
      <c r="G255" s="16">
        <f>IFERROR(INDEX('2021 FFS OP'!K:K,MATCH(A:A,'2021 FFS OP'!A:A,0)),0)</f>
        <v>0</v>
      </c>
      <c r="H255" s="16">
        <f t="shared" si="19"/>
        <v>148566.92217656045</v>
      </c>
      <c r="I255" s="16">
        <v>246720.28827946153</v>
      </c>
      <c r="J255" s="16">
        <v>0</v>
      </c>
      <c r="K255" s="16">
        <f t="shared" si="20"/>
        <v>246720.28827946153</v>
      </c>
      <c r="L255" s="17" t="str">
        <f t="shared" si="21"/>
        <v>Yes</v>
      </c>
      <c r="M255" s="16">
        <f t="shared" si="22"/>
        <v>246720.28827946153</v>
      </c>
      <c r="N255" s="16">
        <f t="shared" si="23"/>
        <v>0</v>
      </c>
      <c r="O255" s="16">
        <f>M255*INDEX('Summary by Class and Haircuts'!D:D,MATCH(E:E,'Summary by Class and Haircuts'!A:A,0))</f>
        <v>108810.72089191331</v>
      </c>
      <c r="P255" s="16">
        <f>N255*INDEX('Summary by Class and Haircuts'!H:H,MATCH(E:E,'Summary by Class and Haircuts'!A:A,0))</f>
        <v>0</v>
      </c>
      <c r="Q255" s="16">
        <f t="shared" si="24"/>
        <v>108810.72089191331</v>
      </c>
    </row>
    <row r="256" spans="1:17">
      <c r="A256" s="11" t="s">
        <v>927</v>
      </c>
      <c r="B256" s="54" t="s">
        <v>927</v>
      </c>
      <c r="C256" s="12" t="s">
        <v>928</v>
      </c>
      <c r="D256" s="15" t="s">
        <v>929</v>
      </c>
      <c r="E256" s="79" t="s">
        <v>1177</v>
      </c>
      <c r="F256" s="16">
        <f>IFERROR(IFERROR(INDEX('2021 FFS IP'!K:K,MATCH(A:A,'2021 FFS IP'!A:A,0)),INDEX('2021 FFS IMD'!K:K,MATCH(A:A,'2021 FFS IMD'!A:A,0))),0)</f>
        <v>43250.964257398584</v>
      </c>
      <c r="G256" s="16">
        <f>IFERROR(INDEX('2021 FFS OP'!K:K,MATCH(A:A,'2021 FFS OP'!A:A,0)),0)</f>
        <v>60015.023441775033</v>
      </c>
      <c r="H256" s="16">
        <f t="shared" si="19"/>
        <v>103265.98769917362</v>
      </c>
      <c r="I256" s="16">
        <v>215719.74716436642</v>
      </c>
      <c r="J256" s="16">
        <v>271264.40649849997</v>
      </c>
      <c r="K256" s="16">
        <f t="shared" si="20"/>
        <v>486984.15366286639</v>
      </c>
      <c r="L256" s="17" t="str">
        <f t="shared" si="21"/>
        <v>Yes</v>
      </c>
      <c r="M256" s="16">
        <f t="shared" si="22"/>
        <v>215719.74716436642</v>
      </c>
      <c r="N256" s="16">
        <f t="shared" si="23"/>
        <v>271264.40649849997</v>
      </c>
      <c r="O256" s="16">
        <f>M256*INDEX('Summary by Class and Haircuts'!D:D,MATCH(E:E,'Summary by Class and Haircuts'!A:A,0))</f>
        <v>95138.593438203214</v>
      </c>
      <c r="P256" s="16">
        <f>N256*INDEX('Summary by Class and Haircuts'!H:H,MATCH(E:E,'Summary by Class and Haircuts'!A:A,0))</f>
        <v>136816.353945487</v>
      </c>
      <c r="Q256" s="16">
        <f t="shared" si="24"/>
        <v>231954.94738369022</v>
      </c>
    </row>
    <row r="257" spans="1:17">
      <c r="A257" s="11" t="s">
        <v>776</v>
      </c>
      <c r="B257" s="54" t="s">
        <v>776</v>
      </c>
      <c r="C257" s="12" t="s">
        <v>777</v>
      </c>
      <c r="D257" s="15" t="s">
        <v>778</v>
      </c>
      <c r="E257" s="79" t="s">
        <v>1177</v>
      </c>
      <c r="F257" s="16">
        <f>IFERROR(IFERROR(INDEX('2021 FFS IP'!K:K,MATCH(A:A,'2021 FFS IP'!A:A,0)),INDEX('2021 FFS IMD'!K:K,MATCH(A:A,'2021 FFS IMD'!A:A,0))),0)</f>
        <v>-74960.217760159634</v>
      </c>
      <c r="G257" s="16">
        <f>IFERROR(INDEX('2021 FFS OP'!K:K,MATCH(A:A,'2021 FFS OP'!A:A,0)),0)</f>
        <v>25345.543553889409</v>
      </c>
      <c r="H257" s="16">
        <f t="shared" si="19"/>
        <v>-49614.674206270225</v>
      </c>
      <c r="I257" s="16">
        <v>2018306.4177739639</v>
      </c>
      <c r="J257" s="16">
        <v>18342.612702977356</v>
      </c>
      <c r="K257" s="16">
        <f t="shared" si="20"/>
        <v>2036649.0304769413</v>
      </c>
      <c r="L257" s="17" t="str">
        <f t="shared" si="21"/>
        <v>Yes</v>
      </c>
      <c r="M257" s="16">
        <f t="shared" si="22"/>
        <v>2018306.4177739639</v>
      </c>
      <c r="N257" s="16">
        <f t="shared" si="23"/>
        <v>25345.543553889409</v>
      </c>
      <c r="O257" s="16">
        <f>M257*INDEX('Summary by Class and Haircuts'!D:D,MATCH(E:E,'Summary by Class and Haircuts'!A:A,0))</f>
        <v>890130.99745572126</v>
      </c>
      <c r="P257" s="16">
        <f>N257*INDEX('Summary by Class and Haircuts'!H:H,MATCH(E:E,'Summary by Class and Haircuts'!A:A,0))</f>
        <v>12783.412695276944</v>
      </c>
      <c r="Q257" s="16">
        <f t="shared" si="24"/>
        <v>902914.41015099816</v>
      </c>
    </row>
    <row r="258" spans="1:17">
      <c r="A258" s="11" t="s">
        <v>303</v>
      </c>
      <c r="B258" s="54" t="s">
        <v>303</v>
      </c>
      <c r="C258" s="12" t="s">
        <v>304</v>
      </c>
      <c r="D258" s="15" t="s">
        <v>305</v>
      </c>
      <c r="E258" s="79" t="s">
        <v>1177</v>
      </c>
      <c r="F258" s="16">
        <f>IFERROR(IFERROR(INDEX('2021 FFS IP'!K:K,MATCH(A:A,'2021 FFS IP'!A:A,0)),INDEX('2021 FFS IMD'!K:K,MATCH(A:A,'2021 FFS IMD'!A:A,0))),0)</f>
        <v>99146.636534932564</v>
      </c>
      <c r="G258" s="16">
        <f>IFERROR(INDEX('2021 FFS OP'!K:K,MATCH(A:A,'2021 FFS OP'!A:A,0)),0)</f>
        <v>82129.278357393807</v>
      </c>
      <c r="H258" s="16">
        <f t="shared" si="19"/>
        <v>181275.91489232637</v>
      </c>
      <c r="I258" s="16">
        <v>381786.52385553927</v>
      </c>
      <c r="J258" s="16">
        <v>184135.81425876194</v>
      </c>
      <c r="K258" s="16">
        <f t="shared" si="20"/>
        <v>565922.33811430121</v>
      </c>
      <c r="L258" s="17" t="str">
        <f t="shared" si="21"/>
        <v>Yes</v>
      </c>
      <c r="M258" s="16">
        <f t="shared" si="22"/>
        <v>381786.52385553927</v>
      </c>
      <c r="N258" s="16">
        <f t="shared" si="23"/>
        <v>184135.81425876194</v>
      </c>
      <c r="O258" s="16">
        <f>M258*INDEX('Summary by Class and Haircuts'!D:D,MATCH(E:E,'Summary by Class and Haircuts'!A:A,0))</f>
        <v>168378.80328870032</v>
      </c>
      <c r="P258" s="16">
        <f>N258*INDEX('Summary by Class and Haircuts'!H:H,MATCH(E:E,'Summary by Class and Haircuts'!A:A,0))</f>
        <v>92871.715323280107</v>
      </c>
      <c r="Q258" s="16">
        <f t="shared" si="24"/>
        <v>261250.51861198043</v>
      </c>
    </row>
    <row r="259" spans="1:17" ht="23.25">
      <c r="A259" s="11" t="s">
        <v>1161</v>
      </c>
      <c r="B259" s="54" t="s">
        <v>1161</v>
      </c>
      <c r="C259" s="12" t="s">
        <v>1365</v>
      </c>
      <c r="D259" s="15" t="s">
        <v>745</v>
      </c>
      <c r="E259" s="79" t="s">
        <v>1177</v>
      </c>
      <c r="F259" s="16">
        <f>IFERROR(IFERROR(INDEX('2021 FFS IP'!K:K,MATCH(A:A,'2021 FFS IP'!A:A,0)),INDEX('2021 FFS IMD'!K:K,MATCH(A:A,'2021 FFS IMD'!A:A,0))),0)</f>
        <v>138507.01647479355</v>
      </c>
      <c r="G259" s="16">
        <f>IFERROR(INDEX('2021 FFS OP'!K:K,MATCH(A:A,'2021 FFS OP'!A:A,0)),0)</f>
        <v>97475.311750212306</v>
      </c>
      <c r="H259" s="16">
        <f t="shared" si="19"/>
        <v>235982.32822500585</v>
      </c>
      <c r="I259" s="16">
        <v>505493.56841377204</v>
      </c>
      <c r="J259" s="16">
        <v>294444.37530705536</v>
      </c>
      <c r="K259" s="16">
        <f t="shared" si="20"/>
        <v>799937.94372082734</v>
      </c>
      <c r="L259" s="17" t="str">
        <f t="shared" si="21"/>
        <v>Yes</v>
      </c>
      <c r="M259" s="16">
        <f t="shared" si="22"/>
        <v>505493.56841377204</v>
      </c>
      <c r="N259" s="16">
        <f t="shared" si="23"/>
        <v>294444.37530705536</v>
      </c>
      <c r="O259" s="16">
        <f>M259*INDEX('Summary by Class and Haircuts'!D:D,MATCH(E:E,'Summary by Class and Haircuts'!A:A,0))</f>
        <v>222937.15676525913</v>
      </c>
      <c r="P259" s="16">
        <f>N259*INDEX('Summary by Class and Haircuts'!H:H,MATCH(E:E,'Summary by Class and Haircuts'!A:A,0))</f>
        <v>148507.52588320378</v>
      </c>
      <c r="Q259" s="16">
        <f t="shared" si="24"/>
        <v>371444.68264846294</v>
      </c>
    </row>
    <row r="260" spans="1:17">
      <c r="A260" s="11" t="s">
        <v>401</v>
      </c>
      <c r="B260" s="54" t="s">
        <v>401</v>
      </c>
      <c r="C260" s="12" t="s">
        <v>402</v>
      </c>
      <c r="D260" s="15" t="s">
        <v>403</v>
      </c>
      <c r="E260" s="79" t="s">
        <v>1177</v>
      </c>
      <c r="F260" s="16">
        <f>IFERROR(IFERROR(INDEX('2021 FFS IP'!K:K,MATCH(A:A,'2021 FFS IP'!A:A,0)),INDEX('2021 FFS IMD'!K:K,MATCH(A:A,'2021 FFS IMD'!A:A,0))),0)</f>
        <v>67103.000837650034</v>
      </c>
      <c r="G260" s="16">
        <f>IFERROR(INDEX('2021 FFS OP'!K:K,MATCH(A:A,'2021 FFS OP'!A:A,0)),0)</f>
        <v>222669.49872395498</v>
      </c>
      <c r="H260" s="16">
        <f t="shared" si="19"/>
        <v>289772.49956160504</v>
      </c>
      <c r="I260" s="16">
        <v>0</v>
      </c>
      <c r="J260" s="16">
        <v>0</v>
      </c>
      <c r="K260" s="16">
        <f t="shared" si="20"/>
        <v>0</v>
      </c>
      <c r="L260" s="17" t="str">
        <f t="shared" si="21"/>
        <v>No</v>
      </c>
      <c r="M260" s="16">
        <f t="shared" si="22"/>
        <v>67103.000837650034</v>
      </c>
      <c r="N260" s="16">
        <f t="shared" si="23"/>
        <v>222669.49872395498</v>
      </c>
      <c r="O260" s="16">
        <f>M260*INDEX('Summary by Class and Haircuts'!D:D,MATCH(E:E,'Summary by Class and Haircuts'!A:A,0))</f>
        <v>29594.347291313479</v>
      </c>
      <c r="P260" s="16">
        <f>N260*INDEX('Summary by Class and Haircuts'!H:H,MATCH(E:E,'Summary by Class and Haircuts'!A:A,0))</f>
        <v>112306.76867460403</v>
      </c>
      <c r="Q260" s="16">
        <f t="shared" si="24"/>
        <v>141901.1159659175</v>
      </c>
    </row>
    <row r="261" spans="1:17" ht="23.25">
      <c r="A261" s="11" t="s">
        <v>186</v>
      </c>
      <c r="B261" s="54" t="s">
        <v>186</v>
      </c>
      <c r="C261" s="12" t="s">
        <v>187</v>
      </c>
      <c r="D261" s="15" t="s">
        <v>188</v>
      </c>
      <c r="E261" s="79" t="s">
        <v>1177</v>
      </c>
      <c r="F261" s="16">
        <f>IFERROR(IFERROR(INDEX('2021 FFS IP'!K:K,MATCH(A:A,'2021 FFS IP'!A:A,0)),INDEX('2021 FFS IMD'!K:K,MATCH(A:A,'2021 FFS IMD'!A:A,0))),0)</f>
        <v>411707.44503071194</v>
      </c>
      <c r="G261" s="16">
        <f>IFERROR(INDEX('2021 FFS OP'!K:K,MATCH(A:A,'2021 FFS OP'!A:A,0)),0)</f>
        <v>-30533.245369915618</v>
      </c>
      <c r="H261" s="16">
        <f t="shared" ref="H261:H324" si="25">F261+G261</f>
        <v>381174.19966079632</v>
      </c>
      <c r="I261" s="16">
        <v>1879767.3599981326</v>
      </c>
      <c r="J261" s="16">
        <v>118677.19976776192</v>
      </c>
      <c r="K261" s="16">
        <f t="shared" ref="K261:K324" si="26">I261+J261</f>
        <v>1998444.5597658944</v>
      </c>
      <c r="L261" s="17" t="str">
        <f t="shared" ref="L261:L324" si="27">IF(K261&gt;0,"Yes","No")</f>
        <v>Yes</v>
      </c>
      <c r="M261" s="16">
        <f t="shared" ref="M261:M324" si="28">MAX(F261,I261,0)</f>
        <v>1879767.3599981326</v>
      </c>
      <c r="N261" s="16">
        <f t="shared" ref="N261:N324" si="29">MAX(G261,J261,0)</f>
        <v>118677.19976776192</v>
      </c>
      <c r="O261" s="16">
        <f>M261*INDEX('Summary by Class and Haircuts'!D:D,MATCH(E:E,'Summary by Class and Haircuts'!A:A,0))</f>
        <v>829031.30089894834</v>
      </c>
      <c r="P261" s="16">
        <f>N261*INDEX('Summary by Class and Haircuts'!H:H,MATCH(E:E,'Summary by Class and Haircuts'!A:A,0))</f>
        <v>59856.661543891751</v>
      </c>
      <c r="Q261" s="16">
        <f t="shared" ref="Q261:Q324" si="30">O261+P261</f>
        <v>888887.9624428401</v>
      </c>
    </row>
    <row r="262" spans="1:17" ht="23.25">
      <c r="A262" s="11" t="s">
        <v>876</v>
      </c>
      <c r="B262" s="54" t="s">
        <v>876</v>
      </c>
      <c r="C262" s="12" t="s">
        <v>877</v>
      </c>
      <c r="D262" s="15" t="s">
        <v>878</v>
      </c>
      <c r="E262" s="79" t="s">
        <v>1177</v>
      </c>
      <c r="F262" s="16">
        <f>IFERROR(IFERROR(INDEX('2021 FFS IP'!K:K,MATCH(A:A,'2021 FFS IP'!A:A,0)),INDEX('2021 FFS IMD'!K:K,MATCH(A:A,'2021 FFS IMD'!A:A,0))),0)</f>
        <v>40240.30671459646</v>
      </c>
      <c r="G262" s="16">
        <f>IFERROR(INDEX('2021 FFS OP'!K:K,MATCH(A:A,'2021 FFS OP'!A:A,0)),0)</f>
        <v>79599.25204221069</v>
      </c>
      <c r="H262" s="16">
        <f t="shared" si="25"/>
        <v>119839.55875680715</v>
      </c>
      <c r="I262" s="16">
        <v>9574.0054436000064</v>
      </c>
      <c r="J262" s="16">
        <v>12891.025660160696</v>
      </c>
      <c r="K262" s="16">
        <f t="shared" si="26"/>
        <v>22465.031103760703</v>
      </c>
      <c r="L262" s="17" t="str">
        <f t="shared" si="27"/>
        <v>Yes</v>
      </c>
      <c r="M262" s="16">
        <f t="shared" si="28"/>
        <v>40240.30671459646</v>
      </c>
      <c r="N262" s="16">
        <f t="shared" si="29"/>
        <v>79599.25204221069</v>
      </c>
      <c r="O262" s="16">
        <f>M262*INDEX('Summary by Class and Haircuts'!D:D,MATCH(E:E,'Summary by Class and Haircuts'!A:A,0))</f>
        <v>17747.128998030763</v>
      </c>
      <c r="P262" s="16">
        <f>N262*INDEX('Summary by Class and Haircuts'!H:H,MATCH(E:E,'Summary by Class and Haircuts'!A:A,0))</f>
        <v>40147.100689612031</v>
      </c>
      <c r="Q262" s="16">
        <f t="shared" si="30"/>
        <v>57894.229687642794</v>
      </c>
    </row>
    <row r="263" spans="1:17" ht="23.25">
      <c r="A263" s="11" t="s">
        <v>162</v>
      </c>
      <c r="B263" s="54" t="s">
        <v>162</v>
      </c>
      <c r="C263" s="12" t="s">
        <v>163</v>
      </c>
      <c r="D263" s="15" t="s">
        <v>164</v>
      </c>
      <c r="E263" s="79" t="s">
        <v>1177</v>
      </c>
      <c r="F263" s="16">
        <f>IFERROR(IFERROR(INDEX('2021 FFS IP'!K:K,MATCH(A:A,'2021 FFS IP'!A:A,0)),INDEX('2021 FFS IMD'!K:K,MATCH(A:A,'2021 FFS IMD'!A:A,0))),0)</f>
        <v>94040.728890946135</v>
      </c>
      <c r="G263" s="16">
        <f>IFERROR(INDEX('2021 FFS OP'!K:K,MATCH(A:A,'2021 FFS OP'!A:A,0)),0)</f>
        <v>25900.717295015034</v>
      </c>
      <c r="H263" s="16">
        <f t="shared" si="25"/>
        <v>119941.44618596116</v>
      </c>
      <c r="I263" s="16">
        <v>92231.478971257748</v>
      </c>
      <c r="J263" s="16">
        <v>76172.072245015705</v>
      </c>
      <c r="K263" s="16">
        <f t="shared" si="26"/>
        <v>168403.55121627345</v>
      </c>
      <c r="L263" s="17" t="str">
        <f t="shared" si="27"/>
        <v>Yes</v>
      </c>
      <c r="M263" s="16">
        <f t="shared" si="28"/>
        <v>94040.728890946135</v>
      </c>
      <c r="N263" s="16">
        <f t="shared" si="29"/>
        <v>76172.072245015705</v>
      </c>
      <c r="O263" s="16">
        <f>M263*INDEX('Summary by Class and Haircuts'!D:D,MATCH(E:E,'Summary by Class and Haircuts'!A:A,0))</f>
        <v>41474.657699144132</v>
      </c>
      <c r="P263" s="16">
        <f>N263*INDEX('Summary by Class and Haircuts'!H:H,MATCH(E:E,'Summary by Class and Haircuts'!A:A,0))</f>
        <v>38418.550120739499</v>
      </c>
      <c r="Q263" s="16">
        <f t="shared" si="30"/>
        <v>79893.207819883624</v>
      </c>
    </row>
    <row r="264" spans="1:17">
      <c r="A264" s="11" t="s">
        <v>312</v>
      </c>
      <c r="B264" s="54" t="s">
        <v>312</v>
      </c>
      <c r="C264" s="12" t="s">
        <v>313</v>
      </c>
      <c r="D264" s="15" t="s">
        <v>314</v>
      </c>
      <c r="E264" s="79" t="s">
        <v>1177</v>
      </c>
      <c r="F264" s="16">
        <f>IFERROR(IFERROR(INDEX('2021 FFS IP'!K:K,MATCH(A:A,'2021 FFS IP'!A:A,0)),INDEX('2021 FFS IMD'!K:K,MATCH(A:A,'2021 FFS IMD'!A:A,0))),0)</f>
        <v>-168172.13992779923</v>
      </c>
      <c r="G264" s="16">
        <f>IFERROR(INDEX('2021 FFS OP'!K:K,MATCH(A:A,'2021 FFS OP'!A:A,0)),0)</f>
        <v>-11257.891191103743</v>
      </c>
      <c r="H264" s="16">
        <f t="shared" si="25"/>
        <v>-179430.03111890296</v>
      </c>
      <c r="I264" s="16">
        <v>0</v>
      </c>
      <c r="J264" s="16">
        <v>0</v>
      </c>
      <c r="K264" s="16">
        <f t="shared" si="26"/>
        <v>0</v>
      </c>
      <c r="L264" s="17" t="str">
        <f t="shared" si="27"/>
        <v>No</v>
      </c>
      <c r="M264" s="16">
        <f t="shared" si="28"/>
        <v>0</v>
      </c>
      <c r="N264" s="16">
        <f t="shared" si="29"/>
        <v>0</v>
      </c>
      <c r="O264" s="16">
        <f>M264*INDEX('Summary by Class and Haircuts'!D:D,MATCH(E:E,'Summary by Class and Haircuts'!A:A,0))</f>
        <v>0</v>
      </c>
      <c r="P264" s="16">
        <f>N264*INDEX('Summary by Class and Haircuts'!H:H,MATCH(E:E,'Summary by Class and Haircuts'!A:A,0))</f>
        <v>0</v>
      </c>
      <c r="Q264" s="16">
        <f t="shared" si="30"/>
        <v>0</v>
      </c>
    </row>
    <row r="265" spans="1:17" ht="23.25">
      <c r="A265" s="11" t="s">
        <v>685</v>
      </c>
      <c r="B265" s="54" t="s">
        <v>685</v>
      </c>
      <c r="C265" s="12" t="s">
        <v>686</v>
      </c>
      <c r="D265" s="15" t="s">
        <v>687</v>
      </c>
      <c r="E265" s="79" t="s">
        <v>1177</v>
      </c>
      <c r="F265" s="16">
        <f>IFERROR(IFERROR(INDEX('2021 FFS IP'!K:K,MATCH(A:A,'2021 FFS IP'!A:A,0)),INDEX('2021 FFS IMD'!K:K,MATCH(A:A,'2021 FFS IMD'!A:A,0))),0)</f>
        <v>-166054.23525178735</v>
      </c>
      <c r="G265" s="16">
        <f>IFERROR(INDEX('2021 FFS OP'!K:K,MATCH(A:A,'2021 FFS OP'!A:A,0)),0)</f>
        <v>115848.25027362583</v>
      </c>
      <c r="H265" s="16">
        <f t="shared" si="25"/>
        <v>-50205.984978161519</v>
      </c>
      <c r="I265" s="16">
        <v>-137748.68121329555</v>
      </c>
      <c r="J265" s="16">
        <v>371314.59852663643</v>
      </c>
      <c r="K265" s="16">
        <f t="shared" si="26"/>
        <v>233565.91731334088</v>
      </c>
      <c r="L265" s="17" t="str">
        <f t="shared" si="27"/>
        <v>Yes</v>
      </c>
      <c r="M265" s="16">
        <f t="shared" si="28"/>
        <v>0</v>
      </c>
      <c r="N265" s="16">
        <f t="shared" si="29"/>
        <v>371314.59852663643</v>
      </c>
      <c r="O265" s="16">
        <f>M265*INDEX('Summary by Class and Haircuts'!D:D,MATCH(E:E,'Summary by Class and Haircuts'!A:A,0))</f>
        <v>0</v>
      </c>
      <c r="P265" s="16">
        <f>N265*INDEX('Summary by Class and Haircuts'!H:H,MATCH(E:E,'Summary by Class and Haircuts'!A:A,0))</f>
        <v>187278.19913014508</v>
      </c>
      <c r="Q265" s="16">
        <f t="shared" si="30"/>
        <v>187278.19913014508</v>
      </c>
    </row>
    <row r="266" spans="1:17">
      <c r="A266" s="11" t="s">
        <v>749</v>
      </c>
      <c r="B266" s="54" t="s">
        <v>749</v>
      </c>
      <c r="C266" s="12" t="s">
        <v>750</v>
      </c>
      <c r="D266" s="15" t="s">
        <v>751</v>
      </c>
      <c r="E266" s="79" t="s">
        <v>1177</v>
      </c>
      <c r="F266" s="16">
        <f>IFERROR(IFERROR(INDEX('2021 FFS IP'!K:K,MATCH(A:A,'2021 FFS IP'!A:A,0)),INDEX('2021 FFS IMD'!K:K,MATCH(A:A,'2021 FFS IMD'!A:A,0))),0)</f>
        <v>209493.19891055149</v>
      </c>
      <c r="G266" s="16">
        <f>IFERROR(INDEX('2021 FFS OP'!K:K,MATCH(A:A,'2021 FFS OP'!A:A,0)),0)</f>
        <v>227321.10814297016</v>
      </c>
      <c r="H266" s="16">
        <f t="shared" si="25"/>
        <v>436814.30705352162</v>
      </c>
      <c r="I266" s="16">
        <v>1572378.6981467055</v>
      </c>
      <c r="J266" s="16">
        <v>609245.47844582272</v>
      </c>
      <c r="K266" s="16">
        <f t="shared" si="26"/>
        <v>2181624.1765925284</v>
      </c>
      <c r="L266" s="17" t="str">
        <f t="shared" si="27"/>
        <v>Yes</v>
      </c>
      <c r="M266" s="16">
        <f t="shared" si="28"/>
        <v>1572378.6981467055</v>
      </c>
      <c r="N266" s="16">
        <f t="shared" si="29"/>
        <v>609245.47844582272</v>
      </c>
      <c r="O266" s="16">
        <f>M266*INDEX('Summary by Class and Haircuts'!D:D,MATCH(E:E,'Summary by Class and Haircuts'!A:A,0))</f>
        <v>693464.08782821568</v>
      </c>
      <c r="P266" s="16">
        <f>N266*INDEX('Summary by Class and Haircuts'!H:H,MATCH(E:E,'Summary by Class and Haircuts'!A:A,0))</f>
        <v>307282.27891996654</v>
      </c>
      <c r="Q266" s="16">
        <f t="shared" si="30"/>
        <v>1000746.3667481822</v>
      </c>
    </row>
    <row r="267" spans="1:17">
      <c r="A267" s="11" t="s">
        <v>621</v>
      </c>
      <c r="B267" s="54" t="s">
        <v>621</v>
      </c>
      <c r="C267" s="12" t="s">
        <v>622</v>
      </c>
      <c r="D267" s="15" t="s">
        <v>623</v>
      </c>
      <c r="E267" s="79" t="s">
        <v>1177</v>
      </c>
      <c r="F267" s="16">
        <f>IFERROR(IFERROR(INDEX('2021 FFS IP'!K:K,MATCH(A:A,'2021 FFS IP'!A:A,0)),INDEX('2021 FFS IMD'!K:K,MATCH(A:A,'2021 FFS IMD'!A:A,0))),0)</f>
        <v>-46671.005900933116</v>
      </c>
      <c r="G267" s="16">
        <f>IFERROR(INDEX('2021 FFS OP'!K:K,MATCH(A:A,'2021 FFS OP'!A:A,0)),0)</f>
        <v>169729.09758633689</v>
      </c>
      <c r="H267" s="16">
        <f t="shared" si="25"/>
        <v>123058.09168540378</v>
      </c>
      <c r="I267" s="16">
        <v>570131.55460869242</v>
      </c>
      <c r="J267" s="16">
        <v>718796.75568709383</v>
      </c>
      <c r="K267" s="16">
        <f t="shared" si="26"/>
        <v>1288928.3102957862</v>
      </c>
      <c r="L267" s="17" t="str">
        <f t="shared" si="27"/>
        <v>Yes</v>
      </c>
      <c r="M267" s="16">
        <f t="shared" si="28"/>
        <v>570131.55460869242</v>
      </c>
      <c r="N267" s="16">
        <f t="shared" si="29"/>
        <v>718796.75568709383</v>
      </c>
      <c r="O267" s="16">
        <f>M267*INDEX('Summary by Class and Haircuts'!D:D,MATCH(E:E,'Summary by Class and Haircuts'!A:A,0))</f>
        <v>251444.36192426152</v>
      </c>
      <c r="P267" s="16">
        <f>N267*INDEX('Summary by Class and Haircuts'!H:H,MATCH(E:E,'Summary by Class and Haircuts'!A:A,0))</f>
        <v>362536.14180486667</v>
      </c>
      <c r="Q267" s="16">
        <f t="shared" si="30"/>
        <v>613980.50372912816</v>
      </c>
    </row>
    <row r="268" spans="1:17">
      <c r="A268" s="11" t="s">
        <v>61</v>
      </c>
      <c r="B268" s="54" t="s">
        <v>61</v>
      </c>
      <c r="C268" s="12" t="s">
        <v>62</v>
      </c>
      <c r="D268" s="15" t="s">
        <v>63</v>
      </c>
      <c r="E268" s="79" t="s">
        <v>1177</v>
      </c>
      <c r="F268" s="16">
        <f>IFERROR(IFERROR(INDEX('2021 FFS IP'!K:K,MATCH(A:A,'2021 FFS IP'!A:A,0)),INDEX('2021 FFS IMD'!K:K,MATCH(A:A,'2021 FFS IMD'!A:A,0))),0)</f>
        <v>82493.144639142469</v>
      </c>
      <c r="G268" s="16">
        <f>IFERROR(INDEX('2021 FFS OP'!K:K,MATCH(A:A,'2021 FFS OP'!A:A,0)),0)</f>
        <v>168367.92303317337</v>
      </c>
      <c r="H268" s="16">
        <f t="shared" si="25"/>
        <v>250861.06767231584</v>
      </c>
      <c r="I268" s="16">
        <v>178446.44926365782</v>
      </c>
      <c r="J268" s="16">
        <v>340599.10882054863</v>
      </c>
      <c r="K268" s="16">
        <f t="shared" si="26"/>
        <v>519045.55808420642</v>
      </c>
      <c r="L268" s="17" t="str">
        <f t="shared" si="27"/>
        <v>Yes</v>
      </c>
      <c r="M268" s="16">
        <f t="shared" si="28"/>
        <v>178446.44926365782</v>
      </c>
      <c r="N268" s="16">
        <f t="shared" si="29"/>
        <v>340599.10882054863</v>
      </c>
      <c r="O268" s="16">
        <f>M268*INDEX('Summary by Class and Haircuts'!D:D,MATCH(E:E,'Summary by Class and Haircuts'!A:A,0))</f>
        <v>78700.000394727249</v>
      </c>
      <c r="P268" s="16">
        <f>N268*INDEX('Summary by Class and Haircuts'!H:H,MATCH(E:E,'Summary by Class and Haircuts'!A:A,0))</f>
        <v>171786.37192921698</v>
      </c>
      <c r="Q268" s="16">
        <f t="shared" si="30"/>
        <v>250486.37232394423</v>
      </c>
    </row>
    <row r="269" spans="1:17" ht="23.25">
      <c r="A269" s="11" t="s">
        <v>452</v>
      </c>
      <c r="B269" s="54" t="s">
        <v>452</v>
      </c>
      <c r="C269" s="12" t="s">
        <v>453</v>
      </c>
      <c r="D269" s="15" t="s">
        <v>454</v>
      </c>
      <c r="E269" s="79" t="s">
        <v>1177</v>
      </c>
      <c r="F269" s="16">
        <f>IFERROR(IFERROR(INDEX('2021 FFS IP'!K:K,MATCH(A:A,'2021 FFS IP'!A:A,0)),INDEX('2021 FFS IMD'!K:K,MATCH(A:A,'2021 FFS IMD'!A:A,0))),0)</f>
        <v>106615.7638877689</v>
      </c>
      <c r="G269" s="16">
        <f>IFERROR(INDEX('2021 FFS OP'!K:K,MATCH(A:A,'2021 FFS OP'!A:A,0)),0)</f>
        <v>84951.830009452329</v>
      </c>
      <c r="H269" s="16">
        <f t="shared" si="25"/>
        <v>191567.59389722123</v>
      </c>
      <c r="I269" s="16">
        <v>48821.762127565802</v>
      </c>
      <c r="J269" s="16">
        <v>321592.52704140678</v>
      </c>
      <c r="K269" s="16">
        <f t="shared" si="26"/>
        <v>370414.28916897258</v>
      </c>
      <c r="L269" s="17" t="str">
        <f t="shared" si="27"/>
        <v>Yes</v>
      </c>
      <c r="M269" s="16">
        <f t="shared" si="28"/>
        <v>106615.7638877689</v>
      </c>
      <c r="N269" s="16">
        <f t="shared" si="29"/>
        <v>321592.52704140678</v>
      </c>
      <c r="O269" s="16">
        <f>M269*INDEX('Summary by Class and Haircuts'!D:D,MATCH(E:E,'Summary by Class and Haircuts'!A:A,0))</f>
        <v>47020.608673777577</v>
      </c>
      <c r="P269" s="16">
        <f>N269*INDEX('Summary by Class and Haircuts'!H:H,MATCH(E:E,'Summary by Class and Haircuts'!A:A,0))</f>
        <v>162200.11159541499</v>
      </c>
      <c r="Q269" s="16">
        <f t="shared" si="30"/>
        <v>209220.72026919256</v>
      </c>
    </row>
    <row r="270" spans="1:17">
      <c r="A270" s="11" t="s">
        <v>294</v>
      </c>
      <c r="B270" s="54" t="s">
        <v>294</v>
      </c>
      <c r="C270" s="12" t="s">
        <v>295</v>
      </c>
      <c r="D270" s="15" t="s">
        <v>296</v>
      </c>
      <c r="E270" s="79" t="s">
        <v>1177</v>
      </c>
      <c r="F270" s="16">
        <f>IFERROR(IFERROR(INDEX('2021 FFS IP'!K:K,MATCH(A:A,'2021 FFS IP'!A:A,0)),INDEX('2021 FFS IMD'!K:K,MATCH(A:A,'2021 FFS IMD'!A:A,0))),0)</f>
        <v>73057.443307135429</v>
      </c>
      <c r="G270" s="16">
        <f>IFERROR(INDEX('2021 FFS OP'!K:K,MATCH(A:A,'2021 FFS OP'!A:A,0)),0)</f>
        <v>46552.518933869447</v>
      </c>
      <c r="H270" s="16">
        <f t="shared" si="25"/>
        <v>119609.96224100488</v>
      </c>
      <c r="I270" s="16">
        <v>146986.64886345988</v>
      </c>
      <c r="J270" s="16">
        <v>56716.143697900239</v>
      </c>
      <c r="K270" s="16">
        <f t="shared" si="26"/>
        <v>203702.79256136011</v>
      </c>
      <c r="L270" s="17" t="str">
        <f t="shared" si="27"/>
        <v>Yes</v>
      </c>
      <c r="M270" s="16">
        <f t="shared" si="28"/>
        <v>146986.64886345988</v>
      </c>
      <c r="N270" s="16">
        <f t="shared" si="29"/>
        <v>56716.143697900239</v>
      </c>
      <c r="O270" s="16">
        <f>M270*INDEX('Summary by Class and Haircuts'!D:D,MATCH(E:E,'Summary by Class and Haircuts'!A:A,0))</f>
        <v>64825.32642878325</v>
      </c>
      <c r="P270" s="16">
        <f>N270*INDEX('Summary by Class and Haircuts'!H:H,MATCH(E:E,'Summary by Class and Haircuts'!A:A,0))</f>
        <v>28605.654869202055</v>
      </c>
      <c r="Q270" s="16">
        <f t="shared" si="30"/>
        <v>93430.981297985301</v>
      </c>
    </row>
    <row r="271" spans="1:17">
      <c r="A271" s="11" t="s">
        <v>144</v>
      </c>
      <c r="B271" s="54" t="s">
        <v>144</v>
      </c>
      <c r="C271" s="12" t="s">
        <v>145</v>
      </c>
      <c r="D271" s="15" t="s">
        <v>146</v>
      </c>
      <c r="E271" s="79" t="s">
        <v>1177</v>
      </c>
      <c r="F271" s="16">
        <f>IFERROR(IFERROR(INDEX('2021 FFS IP'!K:K,MATCH(A:A,'2021 FFS IP'!A:A,0)),INDEX('2021 FFS IMD'!K:K,MATCH(A:A,'2021 FFS IMD'!A:A,0))),0)</f>
        <v>-30891.996710445732</v>
      </c>
      <c r="G271" s="16">
        <f>IFERROR(INDEX('2021 FFS OP'!K:K,MATCH(A:A,'2021 FFS OP'!A:A,0)),0)</f>
        <v>42174.673424550027</v>
      </c>
      <c r="H271" s="16">
        <f t="shared" si="25"/>
        <v>11282.676714104295</v>
      </c>
      <c r="I271" s="16">
        <v>-58255.496709512721</v>
      </c>
      <c r="J271" s="16">
        <v>109198.64781385779</v>
      </c>
      <c r="K271" s="16">
        <f t="shared" si="26"/>
        <v>50943.151104345074</v>
      </c>
      <c r="L271" s="17" t="str">
        <f t="shared" si="27"/>
        <v>Yes</v>
      </c>
      <c r="M271" s="16">
        <f t="shared" si="28"/>
        <v>0</v>
      </c>
      <c r="N271" s="16">
        <f t="shared" si="29"/>
        <v>109198.64781385779</v>
      </c>
      <c r="O271" s="16">
        <f>M271*INDEX('Summary by Class and Haircuts'!D:D,MATCH(E:E,'Summary by Class and Haircuts'!A:A,0))</f>
        <v>0</v>
      </c>
      <c r="P271" s="16">
        <f>N271*INDEX('Summary by Class and Haircuts'!H:H,MATCH(E:E,'Summary by Class and Haircuts'!A:A,0))</f>
        <v>55076.008837716654</v>
      </c>
      <c r="Q271" s="16">
        <f t="shared" si="30"/>
        <v>55076.008837716654</v>
      </c>
    </row>
    <row r="272" spans="1:17" ht="23.25">
      <c r="A272" s="11" t="s">
        <v>267</v>
      </c>
      <c r="B272" s="54" t="s">
        <v>267</v>
      </c>
      <c r="C272" s="12" t="s">
        <v>268</v>
      </c>
      <c r="D272" s="15" t="s">
        <v>269</v>
      </c>
      <c r="E272" s="79" t="s">
        <v>1177</v>
      </c>
      <c r="F272" s="16">
        <f>IFERROR(IFERROR(INDEX('2021 FFS IP'!K:K,MATCH(A:A,'2021 FFS IP'!A:A,0)),INDEX('2021 FFS IMD'!K:K,MATCH(A:A,'2021 FFS IMD'!A:A,0))),0)</f>
        <v>52095.714985959348</v>
      </c>
      <c r="G272" s="16">
        <f>IFERROR(INDEX('2021 FFS OP'!K:K,MATCH(A:A,'2021 FFS OP'!A:A,0)),0)</f>
        <v>70675.463025903591</v>
      </c>
      <c r="H272" s="16">
        <f t="shared" si="25"/>
        <v>122771.17801186294</v>
      </c>
      <c r="I272" s="16">
        <v>239666.06349108194</v>
      </c>
      <c r="J272" s="16">
        <v>144377.56329569829</v>
      </c>
      <c r="K272" s="16">
        <f t="shared" si="26"/>
        <v>384043.62678678019</v>
      </c>
      <c r="L272" s="17" t="str">
        <f t="shared" si="27"/>
        <v>Yes</v>
      </c>
      <c r="M272" s="16">
        <f t="shared" si="28"/>
        <v>239666.06349108194</v>
      </c>
      <c r="N272" s="16">
        <f t="shared" si="29"/>
        <v>144377.56329569829</v>
      </c>
      <c r="O272" s="16">
        <f>M272*INDEX('Summary by Class and Haircuts'!D:D,MATCH(E:E,'Summary by Class and Haircuts'!A:A,0))</f>
        <v>105699.60550732139</v>
      </c>
      <c r="P272" s="16">
        <f>N272*INDEX('Summary by Class and Haircuts'!H:H,MATCH(E:E,'Summary by Class and Haircuts'!A:A,0))</f>
        <v>72819.033122063658</v>
      </c>
      <c r="Q272" s="16">
        <f t="shared" si="30"/>
        <v>178518.63862938504</v>
      </c>
    </row>
    <row r="273" spans="1:17" ht="23.25">
      <c r="A273" s="11" t="s">
        <v>458</v>
      </c>
      <c r="B273" s="54" t="s">
        <v>458</v>
      </c>
      <c r="C273" s="12" t="s">
        <v>459</v>
      </c>
      <c r="D273" s="15" t="s">
        <v>460</v>
      </c>
      <c r="E273" s="79" t="s">
        <v>1177</v>
      </c>
      <c r="F273" s="16">
        <f>IFERROR(IFERROR(INDEX('2021 FFS IP'!K:K,MATCH(A:A,'2021 FFS IP'!A:A,0)),INDEX('2021 FFS IMD'!K:K,MATCH(A:A,'2021 FFS IMD'!A:A,0))),0)</f>
        <v>59500.808275286894</v>
      </c>
      <c r="G273" s="16">
        <f>IFERROR(INDEX('2021 FFS OP'!K:K,MATCH(A:A,'2021 FFS OP'!A:A,0)),0)</f>
        <v>65767.286820970286</v>
      </c>
      <c r="H273" s="16">
        <f t="shared" si="25"/>
        <v>125268.09509625718</v>
      </c>
      <c r="I273" s="16">
        <v>182912.49968491445</v>
      </c>
      <c r="J273" s="16">
        <v>255583.87330100592</v>
      </c>
      <c r="K273" s="16">
        <f t="shared" si="26"/>
        <v>438496.3729859204</v>
      </c>
      <c r="L273" s="17" t="str">
        <f t="shared" si="27"/>
        <v>Yes</v>
      </c>
      <c r="M273" s="16">
        <f t="shared" si="28"/>
        <v>182912.49968491445</v>
      </c>
      <c r="N273" s="16">
        <f t="shared" si="29"/>
        <v>255583.87330100592</v>
      </c>
      <c r="O273" s="16">
        <f>M273*INDEX('Summary by Class and Haircuts'!D:D,MATCH(E:E,'Summary by Class and Haircuts'!A:A,0))</f>
        <v>80669.656677416584</v>
      </c>
      <c r="P273" s="16">
        <f>N273*INDEX('Summary by Class and Haircuts'!H:H,MATCH(E:E,'Summary by Class and Haircuts'!A:A,0))</f>
        <v>128907.63710462063</v>
      </c>
      <c r="Q273" s="16">
        <f t="shared" si="30"/>
        <v>209577.29378203722</v>
      </c>
    </row>
    <row r="274" spans="1:17" ht="23.25">
      <c r="A274" s="11" t="s">
        <v>700</v>
      </c>
      <c r="B274" s="54" t="s">
        <v>700</v>
      </c>
      <c r="C274" s="12" t="s">
        <v>701</v>
      </c>
      <c r="D274" s="15" t="s">
        <v>702</v>
      </c>
      <c r="E274" s="79" t="s">
        <v>1177</v>
      </c>
      <c r="F274" s="16">
        <f>IFERROR(IFERROR(INDEX('2021 FFS IP'!K:K,MATCH(A:A,'2021 FFS IP'!A:A,0)),INDEX('2021 FFS IMD'!K:K,MATCH(A:A,'2021 FFS IMD'!A:A,0))),0)</f>
        <v>73576.140028993483</v>
      </c>
      <c r="G274" s="16">
        <f>IFERROR(INDEX('2021 FFS OP'!K:K,MATCH(A:A,'2021 FFS OP'!A:A,0)),0)</f>
        <v>27080.159264541318</v>
      </c>
      <c r="H274" s="16">
        <f t="shared" si="25"/>
        <v>100656.2992935348</v>
      </c>
      <c r="I274" s="16">
        <v>360492.98543410073</v>
      </c>
      <c r="J274" s="16">
        <v>175810.10413130349</v>
      </c>
      <c r="K274" s="16">
        <f t="shared" si="26"/>
        <v>536303.08956540423</v>
      </c>
      <c r="L274" s="17" t="str">
        <f t="shared" si="27"/>
        <v>Yes</v>
      </c>
      <c r="M274" s="16">
        <f t="shared" si="28"/>
        <v>360492.98543410073</v>
      </c>
      <c r="N274" s="16">
        <f t="shared" si="29"/>
        <v>175810.10413130349</v>
      </c>
      <c r="O274" s="16">
        <f>M274*INDEX('Summary by Class and Haircuts'!D:D,MATCH(E:E,'Summary by Class and Haircuts'!A:A,0))</f>
        <v>158987.74233407003</v>
      </c>
      <c r="P274" s="16">
        <f>N274*INDEX('Summary by Class and Haircuts'!H:H,MATCH(E:E,'Summary by Class and Haircuts'!A:A,0))</f>
        <v>88672.516031528663</v>
      </c>
      <c r="Q274" s="16">
        <f t="shared" si="30"/>
        <v>247660.25836559868</v>
      </c>
    </row>
    <row r="275" spans="1:17">
      <c r="A275" s="11" t="s">
        <v>31</v>
      </c>
      <c r="B275" s="54" t="s">
        <v>31</v>
      </c>
      <c r="C275" s="12" t="s">
        <v>32</v>
      </c>
      <c r="D275" s="15" t="s">
        <v>33</v>
      </c>
      <c r="E275" s="79" t="s">
        <v>1177</v>
      </c>
      <c r="F275" s="16">
        <f>IFERROR(IFERROR(INDEX('2021 FFS IP'!K:K,MATCH(A:A,'2021 FFS IP'!A:A,0)),INDEX('2021 FFS IMD'!K:K,MATCH(A:A,'2021 FFS IMD'!A:A,0))),0)</f>
        <v>167661.23297969473</v>
      </c>
      <c r="G275" s="16">
        <f>IFERROR(INDEX('2021 FFS OP'!K:K,MATCH(A:A,'2021 FFS OP'!A:A,0)),0)</f>
        <v>38516.405558604762</v>
      </c>
      <c r="H275" s="16">
        <f t="shared" si="25"/>
        <v>206177.63853829948</v>
      </c>
      <c r="I275" s="16">
        <v>697258.40160192223</v>
      </c>
      <c r="J275" s="16">
        <v>97116.670191121419</v>
      </c>
      <c r="K275" s="16">
        <f t="shared" si="26"/>
        <v>794375.07179304364</v>
      </c>
      <c r="L275" s="17" t="str">
        <f t="shared" si="27"/>
        <v>Yes</v>
      </c>
      <c r="M275" s="16">
        <f t="shared" si="28"/>
        <v>697258.40160192223</v>
      </c>
      <c r="N275" s="16">
        <f t="shared" si="29"/>
        <v>97116.670191121419</v>
      </c>
      <c r="O275" s="16">
        <f>M275*INDEX('Summary by Class and Haircuts'!D:D,MATCH(E:E,'Summary by Class and Haircuts'!A:A,0))</f>
        <v>307510.94632440963</v>
      </c>
      <c r="P275" s="16">
        <f>N275*INDEX('Summary by Class and Haircuts'!H:H,MATCH(E:E,'Summary by Class and Haircuts'!A:A,0))</f>
        <v>48982.278561301297</v>
      </c>
      <c r="Q275" s="16">
        <f t="shared" si="30"/>
        <v>356493.22488571092</v>
      </c>
    </row>
    <row r="276" spans="1:17">
      <c r="A276" s="11" t="s">
        <v>315</v>
      </c>
      <c r="B276" s="54" t="s">
        <v>315</v>
      </c>
      <c r="C276" s="12" t="s">
        <v>316</v>
      </c>
      <c r="D276" s="15" t="s">
        <v>317</v>
      </c>
      <c r="E276" s="79" t="s">
        <v>1177</v>
      </c>
      <c r="F276" s="16">
        <f>IFERROR(IFERROR(INDEX('2021 FFS IP'!K:K,MATCH(A:A,'2021 FFS IP'!A:A,0)),INDEX('2021 FFS IMD'!K:K,MATCH(A:A,'2021 FFS IMD'!A:A,0))),0)</f>
        <v>0</v>
      </c>
      <c r="G276" s="16">
        <f>IFERROR(INDEX('2021 FFS OP'!K:K,MATCH(A:A,'2021 FFS OP'!A:A,0)),0)</f>
        <v>52357.377281968365</v>
      </c>
      <c r="H276" s="16">
        <f t="shared" si="25"/>
        <v>52357.377281968365</v>
      </c>
      <c r="I276" s="16">
        <v>0</v>
      </c>
      <c r="J276" s="16">
        <v>78105.784761948496</v>
      </c>
      <c r="K276" s="16">
        <f t="shared" si="26"/>
        <v>78105.784761948496</v>
      </c>
      <c r="L276" s="17" t="str">
        <f t="shared" si="27"/>
        <v>Yes</v>
      </c>
      <c r="M276" s="16">
        <f t="shared" si="28"/>
        <v>0</v>
      </c>
      <c r="N276" s="16">
        <f t="shared" si="29"/>
        <v>78105.784761948496</v>
      </c>
      <c r="O276" s="16">
        <f>M276*INDEX('Summary by Class and Haircuts'!D:D,MATCH(E:E,'Summary by Class and Haircuts'!A:A,0))</f>
        <v>0</v>
      </c>
      <c r="P276" s="16">
        <f>N276*INDEX('Summary by Class and Haircuts'!H:H,MATCH(E:E,'Summary by Class and Haircuts'!A:A,0))</f>
        <v>39393.847615757368</v>
      </c>
      <c r="Q276" s="16">
        <f t="shared" si="30"/>
        <v>39393.847615757368</v>
      </c>
    </row>
    <row r="277" spans="1:17">
      <c r="A277" s="11" t="s">
        <v>1</v>
      </c>
      <c r="B277" s="54" t="s">
        <v>1</v>
      </c>
      <c r="C277" s="12" t="s">
        <v>2</v>
      </c>
      <c r="D277" s="15" t="s">
        <v>3</v>
      </c>
      <c r="E277" s="79" t="s">
        <v>1177</v>
      </c>
      <c r="F277" s="16">
        <f>IFERROR(IFERROR(INDEX('2021 FFS IP'!K:K,MATCH(A:A,'2021 FFS IP'!A:A,0)),INDEX('2021 FFS IMD'!K:K,MATCH(A:A,'2021 FFS IMD'!A:A,0))),0)</f>
        <v>0</v>
      </c>
      <c r="G277" s="16">
        <f>IFERROR(INDEX('2021 FFS OP'!K:K,MATCH(A:A,'2021 FFS OP'!A:A,0)),0)</f>
        <v>-11371.512782692174</v>
      </c>
      <c r="H277" s="16">
        <f t="shared" si="25"/>
        <v>-11371.512782692174</v>
      </c>
      <c r="I277" s="16">
        <v>0</v>
      </c>
      <c r="J277" s="16">
        <v>0</v>
      </c>
      <c r="K277" s="16">
        <f t="shared" si="26"/>
        <v>0</v>
      </c>
      <c r="L277" s="17" t="str">
        <f t="shared" si="27"/>
        <v>No</v>
      </c>
      <c r="M277" s="16">
        <f t="shared" si="28"/>
        <v>0</v>
      </c>
      <c r="N277" s="16">
        <f t="shared" si="29"/>
        <v>0</v>
      </c>
      <c r="O277" s="16">
        <f>M277*INDEX('Summary by Class and Haircuts'!D:D,MATCH(E:E,'Summary by Class and Haircuts'!A:A,0))</f>
        <v>0</v>
      </c>
      <c r="P277" s="16">
        <f>N277*INDEX('Summary by Class and Haircuts'!H:H,MATCH(E:E,'Summary by Class and Haircuts'!A:A,0))</f>
        <v>0</v>
      </c>
      <c r="Q277" s="16">
        <f t="shared" si="30"/>
        <v>0</v>
      </c>
    </row>
    <row r="278" spans="1:17">
      <c r="A278" s="11" t="s">
        <v>715</v>
      </c>
      <c r="B278" s="54" t="s">
        <v>715</v>
      </c>
      <c r="C278" s="12" t="s">
        <v>716</v>
      </c>
      <c r="D278" s="15" t="s">
        <v>717</v>
      </c>
      <c r="E278" s="79" t="s">
        <v>1177</v>
      </c>
      <c r="F278" s="16">
        <f>IFERROR(IFERROR(INDEX('2021 FFS IP'!K:K,MATCH(A:A,'2021 FFS IP'!A:A,0)),INDEX('2021 FFS IMD'!K:K,MATCH(A:A,'2021 FFS IMD'!A:A,0))),0)</f>
        <v>116866.20563930381</v>
      </c>
      <c r="G278" s="16">
        <f>IFERROR(INDEX('2021 FFS OP'!K:K,MATCH(A:A,'2021 FFS OP'!A:A,0)),0)</f>
        <v>59688.949425483108</v>
      </c>
      <c r="H278" s="16">
        <f t="shared" si="25"/>
        <v>176555.1550647869</v>
      </c>
      <c r="I278" s="16">
        <v>263192.35567655787</v>
      </c>
      <c r="J278" s="16">
        <v>272938.60121883487</v>
      </c>
      <c r="K278" s="16">
        <f t="shared" si="26"/>
        <v>536130.95689539274</v>
      </c>
      <c r="L278" s="17" t="str">
        <f t="shared" si="27"/>
        <v>Yes</v>
      </c>
      <c r="M278" s="16">
        <f t="shared" si="28"/>
        <v>263192.35567655787</v>
      </c>
      <c r="N278" s="16">
        <f t="shared" si="29"/>
        <v>272938.60121883487</v>
      </c>
      <c r="O278" s="16">
        <f>M278*INDEX('Summary by Class and Haircuts'!D:D,MATCH(E:E,'Summary by Class and Haircuts'!A:A,0))</f>
        <v>116075.37488756706</v>
      </c>
      <c r="P278" s="16">
        <f>N278*INDEX('Summary by Class and Haircuts'!H:H,MATCH(E:E,'Summary by Class and Haircuts'!A:A,0))</f>
        <v>137660.75966899379</v>
      </c>
      <c r="Q278" s="16">
        <f t="shared" si="30"/>
        <v>253736.13455656084</v>
      </c>
    </row>
    <row r="279" spans="1:17">
      <c r="A279" s="11" t="s">
        <v>506</v>
      </c>
      <c r="B279" s="54" t="s">
        <v>506</v>
      </c>
      <c r="C279" s="12" t="s">
        <v>507</v>
      </c>
      <c r="D279" s="15" t="s">
        <v>508</v>
      </c>
      <c r="E279" s="79" t="s">
        <v>1177</v>
      </c>
      <c r="F279" s="16">
        <f>IFERROR(IFERROR(INDEX('2021 FFS IP'!K:K,MATCH(A:A,'2021 FFS IP'!A:A,0)),INDEX('2021 FFS IMD'!K:K,MATCH(A:A,'2021 FFS IMD'!A:A,0))),0)</f>
        <v>13122.803937202472</v>
      </c>
      <c r="G279" s="16">
        <f>IFERROR(INDEX('2021 FFS OP'!K:K,MATCH(A:A,'2021 FFS OP'!A:A,0)),0)</f>
        <v>12071.610637846905</v>
      </c>
      <c r="H279" s="16">
        <f t="shared" si="25"/>
        <v>25194.414575049377</v>
      </c>
      <c r="I279" s="16">
        <v>26074.949204277822</v>
      </c>
      <c r="J279" s="16">
        <v>10052.440663820667</v>
      </c>
      <c r="K279" s="16">
        <f t="shared" si="26"/>
        <v>36127.389868098486</v>
      </c>
      <c r="L279" s="17" t="str">
        <f t="shared" si="27"/>
        <v>Yes</v>
      </c>
      <c r="M279" s="16">
        <f t="shared" si="28"/>
        <v>26074.949204277822</v>
      </c>
      <c r="N279" s="16">
        <f t="shared" si="29"/>
        <v>12071.610637846905</v>
      </c>
      <c r="O279" s="16">
        <f>M279*INDEX('Summary by Class and Haircuts'!D:D,MATCH(E:E,'Summary by Class and Haircuts'!A:A,0))</f>
        <v>11499.800198529842</v>
      </c>
      <c r="P279" s="16">
        <f>N279*INDEX('Summary by Class and Haircuts'!H:H,MATCH(E:E,'Summary by Class and Haircuts'!A:A,0))</f>
        <v>6088.5015289645125</v>
      </c>
      <c r="Q279" s="16">
        <f t="shared" si="30"/>
        <v>17588.301727494356</v>
      </c>
    </row>
    <row r="280" spans="1:17">
      <c r="A280" s="11" t="s">
        <v>337</v>
      </c>
      <c r="B280" s="54" t="s">
        <v>337</v>
      </c>
      <c r="C280" s="12" t="s">
        <v>338</v>
      </c>
      <c r="D280" s="15" t="s">
        <v>339</v>
      </c>
      <c r="E280" s="79" t="s">
        <v>1177</v>
      </c>
      <c r="F280" s="16">
        <f>IFERROR(IFERROR(INDEX('2021 FFS IP'!K:K,MATCH(A:A,'2021 FFS IP'!A:A,0)),INDEX('2021 FFS IMD'!K:K,MATCH(A:A,'2021 FFS IMD'!A:A,0))),0)</f>
        <v>-1733.5503493152796</v>
      </c>
      <c r="G280" s="16">
        <f>IFERROR(INDEX('2021 FFS OP'!K:K,MATCH(A:A,'2021 FFS OP'!A:A,0)),0)</f>
        <v>15239.774135693046</v>
      </c>
      <c r="H280" s="16">
        <f t="shared" si="25"/>
        <v>13506.223786377766</v>
      </c>
      <c r="I280" s="16">
        <v>1689.5478501704688</v>
      </c>
      <c r="J280" s="16">
        <v>19287.992199253546</v>
      </c>
      <c r="K280" s="16">
        <f t="shared" si="26"/>
        <v>20977.540049424013</v>
      </c>
      <c r="L280" s="17" t="str">
        <f t="shared" si="27"/>
        <v>Yes</v>
      </c>
      <c r="M280" s="16">
        <f t="shared" si="28"/>
        <v>1689.5478501704688</v>
      </c>
      <c r="N280" s="16">
        <f t="shared" si="29"/>
        <v>19287.992199253546</v>
      </c>
      <c r="O280" s="16">
        <f>M280*INDEX('Summary by Class and Haircuts'!D:D,MATCH(E:E,'Summary by Class and Haircuts'!A:A,0))</f>
        <v>745.13904324800944</v>
      </c>
      <c r="P280" s="16">
        <f>N280*INDEX('Summary by Class and Haircuts'!H:H,MATCH(E:E,'Summary by Class and Haircuts'!A:A,0))</f>
        <v>9728.1939849541523</v>
      </c>
      <c r="Q280" s="16">
        <f t="shared" si="30"/>
        <v>10473.333028202162</v>
      </c>
    </row>
    <row r="281" spans="1:17">
      <c r="A281" s="11" t="s">
        <v>939</v>
      </c>
      <c r="B281" s="54" t="s">
        <v>939</v>
      </c>
      <c r="C281" s="12" t="s">
        <v>940</v>
      </c>
      <c r="D281" s="15" t="s">
        <v>941</v>
      </c>
      <c r="E281" s="79" t="s">
        <v>1177</v>
      </c>
      <c r="F281" s="16">
        <f>IFERROR(IFERROR(INDEX('2021 FFS IP'!K:K,MATCH(A:A,'2021 FFS IP'!A:A,0)),INDEX('2021 FFS IMD'!K:K,MATCH(A:A,'2021 FFS IMD'!A:A,0))),0)</f>
        <v>21933.055437910371</v>
      </c>
      <c r="G281" s="16">
        <f>IFERROR(INDEX('2021 FFS OP'!K:K,MATCH(A:A,'2021 FFS OP'!A:A,0)),0)</f>
        <v>59922.088123559239</v>
      </c>
      <c r="H281" s="16">
        <f t="shared" si="25"/>
        <v>81855.143561469609</v>
      </c>
      <c r="I281" s="16">
        <v>356612.53982160601</v>
      </c>
      <c r="J281" s="16">
        <v>190163.71093717701</v>
      </c>
      <c r="K281" s="16">
        <f t="shared" si="26"/>
        <v>546776.25075878296</v>
      </c>
      <c r="L281" s="17" t="str">
        <f t="shared" si="27"/>
        <v>Yes</v>
      </c>
      <c r="M281" s="16">
        <f t="shared" si="28"/>
        <v>356612.53982160601</v>
      </c>
      <c r="N281" s="16">
        <f t="shared" si="29"/>
        <v>190163.71093717701</v>
      </c>
      <c r="O281" s="16">
        <f>M281*INDEX('Summary by Class and Haircuts'!D:D,MATCH(E:E,'Summary by Class and Haircuts'!A:A,0))</f>
        <v>157276.3545620229</v>
      </c>
      <c r="P281" s="16">
        <f>N281*INDEX('Summary by Class and Haircuts'!H:H,MATCH(E:E,'Summary by Class and Haircuts'!A:A,0))</f>
        <v>95911.977243914444</v>
      </c>
      <c r="Q281" s="16">
        <f t="shared" si="30"/>
        <v>253188.33180593734</v>
      </c>
    </row>
    <row r="282" spans="1:17">
      <c r="A282" s="11" t="s">
        <v>449</v>
      </c>
      <c r="B282" s="54" t="s">
        <v>449</v>
      </c>
      <c r="C282" s="12" t="s">
        <v>450</v>
      </c>
      <c r="D282" s="15" t="s">
        <v>451</v>
      </c>
      <c r="E282" s="79" t="s">
        <v>1177</v>
      </c>
      <c r="F282" s="16">
        <f>IFERROR(IFERROR(INDEX('2021 FFS IP'!K:K,MATCH(A:A,'2021 FFS IP'!A:A,0)),INDEX('2021 FFS IMD'!K:K,MATCH(A:A,'2021 FFS IMD'!A:A,0))),0)</f>
        <v>35673.13124746627</v>
      </c>
      <c r="G282" s="16">
        <f>IFERROR(INDEX('2021 FFS OP'!K:K,MATCH(A:A,'2021 FFS OP'!A:A,0)),0)</f>
        <v>57591.601872142957</v>
      </c>
      <c r="H282" s="16">
        <f t="shared" si="25"/>
        <v>93264.733119609227</v>
      </c>
      <c r="I282" s="16">
        <v>51932.829617312978</v>
      </c>
      <c r="J282" s="16">
        <v>187353.04528608819</v>
      </c>
      <c r="K282" s="16">
        <f t="shared" si="26"/>
        <v>239285.87490340119</v>
      </c>
      <c r="L282" s="17" t="str">
        <f t="shared" si="27"/>
        <v>Yes</v>
      </c>
      <c r="M282" s="16">
        <f t="shared" si="28"/>
        <v>51932.829617312978</v>
      </c>
      <c r="N282" s="16">
        <f t="shared" si="29"/>
        <v>187353.04528608819</v>
      </c>
      <c r="O282" s="16">
        <f>M282*INDEX('Summary by Class and Haircuts'!D:D,MATCH(E:E,'Summary by Class and Haircuts'!A:A,0))</f>
        <v>22903.866836504269</v>
      </c>
      <c r="P282" s="16">
        <f>N282*INDEX('Summary by Class and Haircuts'!H:H,MATCH(E:E,'Summary by Class and Haircuts'!A:A,0))</f>
        <v>94494.375017711878</v>
      </c>
      <c r="Q282" s="16">
        <f t="shared" si="30"/>
        <v>117398.24185421615</v>
      </c>
    </row>
    <row r="283" spans="1:17" ht="23.25">
      <c r="A283" s="11" t="s">
        <v>1135</v>
      </c>
      <c r="B283" s="54" t="s">
        <v>1135</v>
      </c>
      <c r="C283" s="12" t="s">
        <v>1136</v>
      </c>
      <c r="D283" s="15" t="s">
        <v>1137</v>
      </c>
      <c r="E283" s="79" t="s">
        <v>1177</v>
      </c>
      <c r="F283" s="16">
        <f>IFERROR(IFERROR(INDEX('2021 FFS IP'!K:K,MATCH(A:A,'2021 FFS IP'!A:A,0)),INDEX('2021 FFS IMD'!K:K,MATCH(A:A,'2021 FFS IMD'!A:A,0))),0)</f>
        <v>-109268.95862665412</v>
      </c>
      <c r="G283" s="16">
        <f>IFERROR(INDEX('2021 FFS OP'!K:K,MATCH(A:A,'2021 FFS OP'!A:A,0)),0)</f>
        <v>7869.424627205226</v>
      </c>
      <c r="H283" s="16">
        <f t="shared" si="25"/>
        <v>-101399.53399944889</v>
      </c>
      <c r="I283" s="16">
        <v>78661.969770660042</v>
      </c>
      <c r="J283" s="16">
        <v>57498.334718233789</v>
      </c>
      <c r="K283" s="16">
        <f t="shared" si="26"/>
        <v>136160.30448889383</v>
      </c>
      <c r="L283" s="17" t="str">
        <f t="shared" si="27"/>
        <v>Yes</v>
      </c>
      <c r="M283" s="16">
        <f t="shared" si="28"/>
        <v>78661.969770660042</v>
      </c>
      <c r="N283" s="16">
        <f t="shared" si="29"/>
        <v>57498.334718233789</v>
      </c>
      <c r="O283" s="16">
        <f>M283*INDEX('Summary by Class and Haircuts'!D:D,MATCH(E:E,'Summary by Class and Haircuts'!A:A,0))</f>
        <v>34692.18399999712</v>
      </c>
      <c r="P283" s="16">
        <f>N283*INDEX('Summary by Class and Haircuts'!H:H,MATCH(E:E,'Summary by Class and Haircuts'!A:A,0))</f>
        <v>29000.16487835627</v>
      </c>
      <c r="Q283" s="16">
        <f t="shared" si="30"/>
        <v>63692.34887835339</v>
      </c>
    </row>
    <row r="284" spans="1:17">
      <c r="A284" s="11" t="s">
        <v>249</v>
      </c>
      <c r="B284" s="54" t="s">
        <v>249</v>
      </c>
      <c r="C284" s="12" t="s">
        <v>250</v>
      </c>
      <c r="D284" s="15" t="s">
        <v>251</v>
      </c>
      <c r="E284" s="79" t="s">
        <v>1177</v>
      </c>
      <c r="F284" s="16">
        <f>IFERROR(IFERROR(INDEX('2021 FFS IP'!K:K,MATCH(A:A,'2021 FFS IP'!A:A,0)),INDEX('2021 FFS IMD'!K:K,MATCH(A:A,'2021 FFS IMD'!A:A,0))),0)</f>
        <v>48588.556769330986</v>
      </c>
      <c r="G284" s="16">
        <f>IFERROR(INDEX('2021 FFS OP'!K:K,MATCH(A:A,'2021 FFS OP'!A:A,0)),0)</f>
        <v>59876.906346694865</v>
      </c>
      <c r="H284" s="16">
        <f t="shared" si="25"/>
        <v>108465.46311602584</v>
      </c>
      <c r="I284" s="16">
        <v>57298.556496100966</v>
      </c>
      <c r="J284" s="16">
        <v>97246.532070901274</v>
      </c>
      <c r="K284" s="16">
        <f t="shared" si="26"/>
        <v>154545.08856700224</v>
      </c>
      <c r="L284" s="17" t="str">
        <f t="shared" si="27"/>
        <v>Yes</v>
      </c>
      <c r="M284" s="16">
        <f t="shared" si="28"/>
        <v>57298.556496100966</v>
      </c>
      <c r="N284" s="16">
        <f t="shared" si="29"/>
        <v>97246.532070901274</v>
      </c>
      <c r="O284" s="16">
        <f>M284*INDEX('Summary by Class and Haircuts'!D:D,MATCH(E:E,'Summary by Class and Haircuts'!A:A,0))</f>
        <v>25270.306231746497</v>
      </c>
      <c r="P284" s="16">
        <f>N284*INDEX('Summary by Class and Haircuts'!H:H,MATCH(E:E,'Summary by Class and Haircuts'!A:A,0))</f>
        <v>49047.776387342419</v>
      </c>
      <c r="Q284" s="16">
        <f t="shared" si="30"/>
        <v>74318.08261908892</v>
      </c>
    </row>
    <row r="285" spans="1:17" ht="23.25">
      <c r="A285" s="11" t="s">
        <v>138</v>
      </c>
      <c r="B285" s="54" t="s">
        <v>138</v>
      </c>
      <c r="C285" s="12" t="s">
        <v>139</v>
      </c>
      <c r="D285" s="15" t="s">
        <v>140</v>
      </c>
      <c r="E285" s="79" t="s">
        <v>1177</v>
      </c>
      <c r="F285" s="16">
        <f>IFERROR(IFERROR(INDEX('2021 FFS IP'!K:K,MATCH(A:A,'2021 FFS IP'!A:A,0)),INDEX('2021 FFS IMD'!K:K,MATCH(A:A,'2021 FFS IMD'!A:A,0))),0)</f>
        <v>-1191429.8665569702</v>
      </c>
      <c r="G285" s="16">
        <f>IFERROR(INDEX('2021 FFS OP'!K:K,MATCH(A:A,'2021 FFS OP'!A:A,0)),0)</f>
        <v>0</v>
      </c>
      <c r="H285" s="16">
        <f t="shared" si="25"/>
        <v>-1191429.8665569702</v>
      </c>
      <c r="I285" s="16">
        <v>0</v>
      </c>
      <c r="J285" s="16">
        <v>0</v>
      </c>
      <c r="K285" s="16">
        <f t="shared" si="26"/>
        <v>0</v>
      </c>
      <c r="L285" s="17" t="str">
        <f t="shared" si="27"/>
        <v>No</v>
      </c>
      <c r="M285" s="16">
        <f t="shared" si="28"/>
        <v>0</v>
      </c>
      <c r="N285" s="16">
        <f t="shared" si="29"/>
        <v>0</v>
      </c>
      <c r="O285" s="16">
        <f>M285*INDEX('Summary by Class and Haircuts'!D:D,MATCH(E:E,'Summary by Class and Haircuts'!A:A,0))</f>
        <v>0</v>
      </c>
      <c r="P285" s="16">
        <f>N285*INDEX('Summary by Class and Haircuts'!H:H,MATCH(E:E,'Summary by Class and Haircuts'!A:A,0))</f>
        <v>0</v>
      </c>
      <c r="Q285" s="16">
        <f t="shared" si="30"/>
        <v>0</v>
      </c>
    </row>
    <row r="286" spans="1:17">
      <c r="A286" s="11" t="s">
        <v>651</v>
      </c>
      <c r="B286" s="54" t="s">
        <v>651</v>
      </c>
      <c r="C286" s="12" t="s">
        <v>652</v>
      </c>
      <c r="D286" s="15" t="s">
        <v>653</v>
      </c>
      <c r="E286" s="79" t="s">
        <v>1177</v>
      </c>
      <c r="F286" s="16">
        <f>IFERROR(IFERROR(INDEX('2021 FFS IP'!K:K,MATCH(A:A,'2021 FFS IP'!A:A,0)),INDEX('2021 FFS IMD'!K:K,MATCH(A:A,'2021 FFS IMD'!A:A,0))),0)</f>
        <v>7892.1023982454171</v>
      </c>
      <c r="G286" s="16">
        <f>IFERROR(INDEX('2021 FFS OP'!K:K,MATCH(A:A,'2021 FFS OP'!A:A,0)),0)</f>
        <v>26701.889506724958</v>
      </c>
      <c r="H286" s="16">
        <f t="shared" si="25"/>
        <v>34593.991904970375</v>
      </c>
      <c r="I286" s="16">
        <v>27472.782739895956</v>
      </c>
      <c r="J286" s="16">
        <v>27515.132337601837</v>
      </c>
      <c r="K286" s="16">
        <f t="shared" si="26"/>
        <v>54987.91507749779</v>
      </c>
      <c r="L286" s="17" t="str">
        <f t="shared" si="27"/>
        <v>Yes</v>
      </c>
      <c r="M286" s="16">
        <f t="shared" si="28"/>
        <v>27472.782739895956</v>
      </c>
      <c r="N286" s="16">
        <f t="shared" si="29"/>
        <v>27515.132337601837</v>
      </c>
      <c r="O286" s="16">
        <f>M286*INDEX('Summary by Class and Haircuts'!D:D,MATCH(E:E,'Summary by Class and Haircuts'!A:A,0))</f>
        <v>12116.284865267979</v>
      </c>
      <c r="P286" s="16">
        <f>N286*INDEX('Summary by Class and Haircuts'!H:H,MATCH(E:E,'Summary by Class and Haircuts'!A:A,0))</f>
        <v>13877.677994510736</v>
      </c>
      <c r="Q286" s="16">
        <f t="shared" si="30"/>
        <v>25993.962859778716</v>
      </c>
    </row>
    <row r="287" spans="1:17">
      <c r="A287" s="11" t="s">
        <v>413</v>
      </c>
      <c r="B287" s="54" t="s">
        <v>413</v>
      </c>
      <c r="C287" s="12" t="s">
        <v>414</v>
      </c>
      <c r="D287" s="15" t="s">
        <v>415</v>
      </c>
      <c r="E287" s="79" t="s">
        <v>1177</v>
      </c>
      <c r="F287" s="16">
        <f>IFERROR(IFERROR(INDEX('2021 FFS IP'!K:K,MATCH(A:A,'2021 FFS IP'!A:A,0)),INDEX('2021 FFS IMD'!K:K,MATCH(A:A,'2021 FFS IMD'!A:A,0))),0)</f>
        <v>-690.631652590866</v>
      </c>
      <c r="G287" s="16">
        <f>IFERROR(INDEX('2021 FFS OP'!K:K,MATCH(A:A,'2021 FFS OP'!A:A,0)),0)</f>
        <v>65144.435514463585</v>
      </c>
      <c r="H287" s="16">
        <f t="shared" si="25"/>
        <v>64453.803861872715</v>
      </c>
      <c r="I287" s="16">
        <v>0</v>
      </c>
      <c r="J287" s="16">
        <v>0</v>
      </c>
      <c r="K287" s="16">
        <f t="shared" si="26"/>
        <v>0</v>
      </c>
      <c r="L287" s="17" t="str">
        <f t="shared" si="27"/>
        <v>No</v>
      </c>
      <c r="M287" s="16">
        <f t="shared" si="28"/>
        <v>0</v>
      </c>
      <c r="N287" s="16">
        <f t="shared" si="29"/>
        <v>65144.435514463585</v>
      </c>
      <c r="O287" s="16">
        <f>M287*INDEX('Summary by Class and Haircuts'!D:D,MATCH(E:E,'Summary by Class and Haircuts'!A:A,0))</f>
        <v>0</v>
      </c>
      <c r="P287" s="16">
        <f>N287*INDEX('Summary by Class and Haircuts'!H:H,MATCH(E:E,'Summary by Class and Haircuts'!A:A,0))</f>
        <v>32856.592805422442</v>
      </c>
      <c r="Q287" s="16">
        <f t="shared" si="30"/>
        <v>32856.592805422442</v>
      </c>
    </row>
    <row r="288" spans="1:17" ht="23.25">
      <c r="A288" s="11" t="s">
        <v>845</v>
      </c>
      <c r="B288" s="54" t="s">
        <v>845</v>
      </c>
      <c r="C288" s="12" t="s">
        <v>846</v>
      </c>
      <c r="D288" s="15" t="s">
        <v>847</v>
      </c>
      <c r="E288" s="79" t="s">
        <v>1177</v>
      </c>
      <c r="F288" s="16">
        <f>IFERROR(IFERROR(INDEX('2021 FFS IP'!K:K,MATCH(A:A,'2021 FFS IP'!A:A,0)),INDEX('2021 FFS IMD'!K:K,MATCH(A:A,'2021 FFS IMD'!A:A,0))),0)</f>
        <v>-108712.81666960556</v>
      </c>
      <c r="G288" s="16">
        <f>IFERROR(INDEX('2021 FFS OP'!K:K,MATCH(A:A,'2021 FFS OP'!A:A,0)),0)</f>
        <v>74115.725911454312</v>
      </c>
      <c r="H288" s="16">
        <f t="shared" si="25"/>
        <v>-34597.090758151244</v>
      </c>
      <c r="I288" s="16">
        <v>-135589.70919278532</v>
      </c>
      <c r="J288" s="16">
        <v>114614.04167648622</v>
      </c>
      <c r="K288" s="16">
        <f t="shared" si="26"/>
        <v>-20975.667516299101</v>
      </c>
      <c r="L288" s="17" t="str">
        <f t="shared" si="27"/>
        <v>No</v>
      </c>
      <c r="M288" s="16">
        <f t="shared" si="28"/>
        <v>0</v>
      </c>
      <c r="N288" s="16">
        <f t="shared" si="29"/>
        <v>114614.04167648622</v>
      </c>
      <c r="O288" s="16">
        <f>M288*INDEX('Summary by Class and Haircuts'!D:D,MATCH(E:E,'Summary by Class and Haircuts'!A:A,0))</f>
        <v>0</v>
      </c>
      <c r="P288" s="16">
        <f>N288*INDEX('Summary by Class and Haircuts'!H:H,MATCH(E:E,'Summary by Class and Haircuts'!A:A,0))</f>
        <v>57807.345591503727</v>
      </c>
      <c r="Q288" s="16">
        <f t="shared" si="30"/>
        <v>57807.345591503727</v>
      </c>
    </row>
    <row r="289" spans="1:17">
      <c r="A289" s="11" t="s">
        <v>566</v>
      </c>
      <c r="B289" s="54" t="s">
        <v>566</v>
      </c>
      <c r="C289" s="12" t="s">
        <v>567</v>
      </c>
      <c r="D289" s="15" t="s">
        <v>568</v>
      </c>
      <c r="E289" s="79" t="s">
        <v>1177</v>
      </c>
      <c r="F289" s="16">
        <f>IFERROR(IFERROR(INDEX('2021 FFS IP'!K:K,MATCH(A:A,'2021 FFS IP'!A:A,0)),INDEX('2021 FFS IMD'!K:K,MATCH(A:A,'2021 FFS IMD'!A:A,0))),0)</f>
        <v>183740.79467197545</v>
      </c>
      <c r="G289" s="16">
        <f>IFERROR(INDEX('2021 FFS OP'!K:K,MATCH(A:A,'2021 FFS OP'!A:A,0)),0)</f>
        <v>-22686.544535782232</v>
      </c>
      <c r="H289" s="16">
        <f t="shared" si="25"/>
        <v>161054.25013619324</v>
      </c>
      <c r="I289" s="16">
        <v>65886.907589788112</v>
      </c>
      <c r="J289" s="16">
        <v>5220.2455023445946</v>
      </c>
      <c r="K289" s="16">
        <f t="shared" si="26"/>
        <v>71107.153092132707</v>
      </c>
      <c r="L289" s="17" t="str">
        <f t="shared" si="27"/>
        <v>Yes</v>
      </c>
      <c r="M289" s="16">
        <f t="shared" si="28"/>
        <v>183740.79467197545</v>
      </c>
      <c r="N289" s="16">
        <f t="shared" si="29"/>
        <v>5220.2455023445946</v>
      </c>
      <c r="O289" s="16">
        <f>M289*INDEX('Summary by Class and Haircuts'!D:D,MATCH(E:E,'Summary by Class and Haircuts'!A:A,0))</f>
        <v>81034.958514901387</v>
      </c>
      <c r="P289" s="16">
        <f>N289*INDEX('Summary by Class and Haircuts'!H:H,MATCH(E:E,'Summary by Class and Haircuts'!A:A,0))</f>
        <v>2632.9106923766794</v>
      </c>
      <c r="Q289" s="16">
        <f t="shared" si="30"/>
        <v>83667.869207278069</v>
      </c>
    </row>
    <row r="290" spans="1:17" ht="23.25">
      <c r="A290" s="11" t="s">
        <v>171</v>
      </c>
      <c r="B290" s="54" t="s">
        <v>171</v>
      </c>
      <c r="C290" s="12" t="s">
        <v>172</v>
      </c>
      <c r="D290" s="15" t="s">
        <v>173</v>
      </c>
      <c r="E290" s="79" t="s">
        <v>1177</v>
      </c>
      <c r="F290" s="16">
        <f>IFERROR(IFERROR(INDEX('2021 FFS IP'!K:K,MATCH(A:A,'2021 FFS IP'!A:A,0)),INDEX('2021 FFS IMD'!K:K,MATCH(A:A,'2021 FFS IMD'!A:A,0))),0)</f>
        <v>11199.718696583113</v>
      </c>
      <c r="G290" s="16">
        <f>IFERROR(INDEX('2021 FFS OP'!K:K,MATCH(A:A,'2021 FFS OP'!A:A,0)),0)</f>
        <v>36552.522627448787</v>
      </c>
      <c r="H290" s="16">
        <f t="shared" si="25"/>
        <v>47752.2413240319</v>
      </c>
      <c r="I290" s="16">
        <v>24653.072846597945</v>
      </c>
      <c r="J290" s="16">
        <v>41833.744799244181</v>
      </c>
      <c r="K290" s="16">
        <f t="shared" si="26"/>
        <v>66486.817645842122</v>
      </c>
      <c r="L290" s="17" t="str">
        <f t="shared" si="27"/>
        <v>Yes</v>
      </c>
      <c r="M290" s="16">
        <f t="shared" si="28"/>
        <v>24653.072846597945</v>
      </c>
      <c r="N290" s="16">
        <f t="shared" si="29"/>
        <v>41833.744799244181</v>
      </c>
      <c r="O290" s="16">
        <f>M290*INDEX('Summary by Class and Haircuts'!D:D,MATCH(E:E,'Summary by Class and Haircuts'!A:A,0))</f>
        <v>10872.711957926505</v>
      </c>
      <c r="P290" s="16">
        <f>N290*INDEX('Summary by Class and Haircuts'!H:H,MATCH(E:E,'Summary by Class and Haircuts'!A:A,0))</f>
        <v>21099.489273946518</v>
      </c>
      <c r="Q290" s="16">
        <f t="shared" si="30"/>
        <v>31972.201231873023</v>
      </c>
    </row>
    <row r="291" spans="1:17">
      <c r="A291" s="11" t="s">
        <v>709</v>
      </c>
      <c r="B291" s="54" t="s">
        <v>709</v>
      </c>
      <c r="C291" s="12" t="s">
        <v>710</v>
      </c>
      <c r="D291" s="15" t="s">
        <v>711</v>
      </c>
      <c r="E291" s="79" t="s">
        <v>1177</v>
      </c>
      <c r="F291" s="16">
        <f>IFERROR(IFERROR(INDEX('2021 FFS IP'!K:K,MATCH(A:A,'2021 FFS IP'!A:A,0)),INDEX('2021 FFS IMD'!K:K,MATCH(A:A,'2021 FFS IMD'!A:A,0))),0)</f>
        <v>148618.06102604748</v>
      </c>
      <c r="G291" s="16">
        <f>IFERROR(INDEX('2021 FFS OP'!K:K,MATCH(A:A,'2021 FFS OP'!A:A,0)),0)</f>
        <v>18970.126603406621</v>
      </c>
      <c r="H291" s="16">
        <f t="shared" si="25"/>
        <v>167588.1876294541</v>
      </c>
      <c r="I291" s="16">
        <v>168800.2031667635</v>
      </c>
      <c r="J291" s="16">
        <v>149358.86211581697</v>
      </c>
      <c r="K291" s="16">
        <f t="shared" si="26"/>
        <v>318159.06528258044</v>
      </c>
      <c r="L291" s="17" t="str">
        <f t="shared" si="27"/>
        <v>Yes</v>
      </c>
      <c r="M291" s="16">
        <f t="shared" si="28"/>
        <v>168800.2031667635</v>
      </c>
      <c r="N291" s="16">
        <f t="shared" si="29"/>
        <v>149358.86211581697</v>
      </c>
      <c r="O291" s="16">
        <f>M291*INDEX('Summary by Class and Haircuts'!D:D,MATCH(E:E,'Summary by Class and Haircuts'!A:A,0))</f>
        <v>74445.729296782636</v>
      </c>
      <c r="P291" s="16">
        <f>N291*INDEX('Summary by Class and Haircuts'!H:H,MATCH(E:E,'Summary by Class and Haircuts'!A:A,0))</f>
        <v>75331.427399214663</v>
      </c>
      <c r="Q291" s="16">
        <f t="shared" si="30"/>
        <v>149777.15669599728</v>
      </c>
    </row>
    <row r="292" spans="1:17">
      <c r="A292" s="11" t="s">
        <v>168</v>
      </c>
      <c r="B292" s="54" t="s">
        <v>168</v>
      </c>
      <c r="C292" s="12" t="s">
        <v>169</v>
      </c>
      <c r="D292" s="15" t="s">
        <v>170</v>
      </c>
      <c r="E292" s="79" t="s">
        <v>1177</v>
      </c>
      <c r="F292" s="16">
        <f>IFERROR(IFERROR(INDEX('2021 FFS IP'!K:K,MATCH(A:A,'2021 FFS IP'!A:A,0)),INDEX('2021 FFS IMD'!K:K,MATCH(A:A,'2021 FFS IMD'!A:A,0))),0)</f>
        <v>2302.7661615670931</v>
      </c>
      <c r="G292" s="16">
        <f>IFERROR(INDEX('2021 FFS OP'!K:K,MATCH(A:A,'2021 FFS OP'!A:A,0)),0)</f>
        <v>22984.069800614976</v>
      </c>
      <c r="H292" s="16">
        <f t="shared" si="25"/>
        <v>25286.835962182071</v>
      </c>
      <c r="I292" s="16">
        <v>0</v>
      </c>
      <c r="J292" s="16">
        <v>0</v>
      </c>
      <c r="K292" s="16">
        <f t="shared" si="26"/>
        <v>0</v>
      </c>
      <c r="L292" s="17" t="str">
        <f t="shared" si="27"/>
        <v>No</v>
      </c>
      <c r="M292" s="16">
        <f t="shared" si="28"/>
        <v>2302.7661615670931</v>
      </c>
      <c r="N292" s="16">
        <f t="shared" si="29"/>
        <v>22984.069800614976</v>
      </c>
      <c r="O292" s="16">
        <f>M292*INDEX('Summary by Class and Haircuts'!D:D,MATCH(E:E,'Summary by Class and Haircuts'!A:A,0))</f>
        <v>1015.5859002637122</v>
      </c>
      <c r="P292" s="16">
        <f>N292*INDEX('Summary by Class and Haircuts'!H:H,MATCH(E:E,'Summary by Class and Haircuts'!A:A,0))</f>
        <v>11592.367275675389</v>
      </c>
      <c r="Q292" s="16">
        <f t="shared" si="30"/>
        <v>12607.953175939101</v>
      </c>
    </row>
    <row r="293" spans="1:17">
      <c r="A293" s="11" t="s">
        <v>1300</v>
      </c>
      <c r="B293" s="54" t="s">
        <v>1300</v>
      </c>
      <c r="C293" s="12" t="s">
        <v>1302</v>
      </c>
      <c r="D293" s="18" t="s">
        <v>1786</v>
      </c>
      <c r="E293" s="79" t="s">
        <v>1177</v>
      </c>
      <c r="F293" s="16">
        <f>IFERROR(IFERROR(INDEX('2021 FFS IP'!K:K,MATCH(A:A,'2021 FFS IP'!A:A,0)),INDEX('2021 FFS IMD'!K:K,MATCH(A:A,'2021 FFS IMD'!A:A,0))),0)</f>
        <v>0</v>
      </c>
      <c r="G293" s="16">
        <f>IFERROR(INDEX('2021 FFS OP'!K:K,MATCH(A:A,'2021 FFS OP'!A:A,0)),0)</f>
        <v>8429.5700751578297</v>
      </c>
      <c r="H293" s="16">
        <f t="shared" si="25"/>
        <v>8429.5700751578297</v>
      </c>
      <c r="I293" s="16">
        <v>0</v>
      </c>
      <c r="J293" s="16">
        <v>15816.772991960468</v>
      </c>
      <c r="K293" s="16">
        <f t="shared" si="26"/>
        <v>15816.772991960468</v>
      </c>
      <c r="L293" s="17" t="str">
        <f t="shared" si="27"/>
        <v>Yes</v>
      </c>
      <c r="M293" s="16">
        <f t="shared" si="28"/>
        <v>0</v>
      </c>
      <c r="N293" s="16">
        <f t="shared" si="29"/>
        <v>15816.772991960468</v>
      </c>
      <c r="O293" s="16">
        <f>M293*INDEX('Summary by Class and Haircuts'!D:D,MATCH(E:E,'Summary by Class and Haircuts'!A:A,0))</f>
        <v>0</v>
      </c>
      <c r="P293" s="16">
        <f>N293*INDEX('Summary by Class and Haircuts'!H:H,MATCH(E:E,'Summary by Class and Haircuts'!A:A,0))</f>
        <v>7977.431465766037</v>
      </c>
      <c r="Q293" s="16">
        <f t="shared" si="30"/>
        <v>7977.431465766037</v>
      </c>
    </row>
    <row r="294" spans="1:17">
      <c r="A294" s="11" t="s">
        <v>1800</v>
      </c>
      <c r="B294" s="54" t="s">
        <v>1800</v>
      </c>
      <c r="C294" s="12" t="s">
        <v>973</v>
      </c>
      <c r="D294" s="15" t="s">
        <v>974</v>
      </c>
      <c r="E294" s="79" t="s">
        <v>1177</v>
      </c>
      <c r="F294" s="16">
        <f>IFERROR(IFERROR(INDEX('2021 FFS IP'!K:K,MATCH(A:A,'2021 FFS IP'!A:A,0)),INDEX('2021 FFS IMD'!K:K,MATCH(A:A,'2021 FFS IMD'!A:A,0))),0)</f>
        <v>-30808.640932163224</v>
      </c>
      <c r="G294" s="16">
        <f>IFERROR(INDEX('2021 FFS OP'!K:K,MATCH(A:A,'2021 FFS OP'!A:A,0)),0)</f>
        <v>61101.260056652274</v>
      </c>
      <c r="H294" s="16">
        <f t="shared" si="25"/>
        <v>30292.619124489051</v>
      </c>
      <c r="I294" s="16">
        <v>4348.2300967738556</v>
      </c>
      <c r="J294" s="16">
        <v>137924.52220375289</v>
      </c>
      <c r="K294" s="16">
        <f t="shared" si="26"/>
        <v>142272.75230052674</v>
      </c>
      <c r="L294" s="17" t="str">
        <f t="shared" si="27"/>
        <v>Yes</v>
      </c>
      <c r="M294" s="16">
        <f t="shared" si="28"/>
        <v>4348.2300967738556</v>
      </c>
      <c r="N294" s="16">
        <f t="shared" si="29"/>
        <v>137924.52220375289</v>
      </c>
      <c r="O294" s="16">
        <f>M294*INDEX('Summary by Class and Haircuts'!D:D,MATCH(E:E,'Summary by Class and Haircuts'!A:A,0))</f>
        <v>1917.6941415452445</v>
      </c>
      <c r="P294" s="16">
        <f>N294*INDEX('Summary by Class and Haircuts'!H:H,MATCH(E:E,'Summary by Class and Haircuts'!A:A,0))</f>
        <v>69564.343111469672</v>
      </c>
      <c r="Q294" s="16">
        <f t="shared" si="30"/>
        <v>71482.037253014918</v>
      </c>
    </row>
    <row r="295" spans="1:17">
      <c r="A295" s="11" t="s">
        <v>273</v>
      </c>
      <c r="B295" s="54" t="s">
        <v>273</v>
      </c>
      <c r="C295" s="12" t="s">
        <v>274</v>
      </c>
      <c r="D295" s="15" t="s">
        <v>275</v>
      </c>
      <c r="E295" s="79" t="s">
        <v>1177</v>
      </c>
      <c r="F295" s="16">
        <f>IFERROR(IFERROR(INDEX('2021 FFS IP'!K:K,MATCH(A:A,'2021 FFS IP'!A:A,0)),INDEX('2021 FFS IMD'!K:K,MATCH(A:A,'2021 FFS IMD'!A:A,0))),0)</f>
        <v>0</v>
      </c>
      <c r="G295" s="16">
        <f>IFERROR(INDEX('2021 FFS OP'!K:K,MATCH(A:A,'2021 FFS OP'!A:A,0)),0)</f>
        <v>40523.838363786861</v>
      </c>
      <c r="H295" s="16">
        <f t="shared" si="25"/>
        <v>40523.838363786861</v>
      </c>
      <c r="I295" s="16">
        <v>0</v>
      </c>
      <c r="J295" s="16">
        <v>55044.74296338969</v>
      </c>
      <c r="K295" s="16">
        <f t="shared" si="26"/>
        <v>55044.74296338969</v>
      </c>
      <c r="L295" s="17" t="str">
        <f t="shared" si="27"/>
        <v>Yes</v>
      </c>
      <c r="M295" s="16">
        <f t="shared" si="28"/>
        <v>0</v>
      </c>
      <c r="N295" s="16">
        <f t="shared" si="29"/>
        <v>55044.74296338969</v>
      </c>
      <c r="O295" s="16">
        <f>M295*INDEX('Summary by Class and Haircuts'!D:D,MATCH(E:E,'Summary by Class and Haircuts'!A:A,0))</f>
        <v>0</v>
      </c>
      <c r="P295" s="16">
        <f>N295*INDEX('Summary by Class and Haircuts'!H:H,MATCH(E:E,'Summary by Class and Haircuts'!A:A,0))</f>
        <v>27762.65833519564</v>
      </c>
      <c r="Q295" s="16">
        <f t="shared" si="30"/>
        <v>27762.65833519564</v>
      </c>
    </row>
    <row r="296" spans="1:17">
      <c r="A296" s="11" t="s">
        <v>597</v>
      </c>
      <c r="B296" s="54" t="s">
        <v>597</v>
      </c>
      <c r="C296" s="12" t="s">
        <v>598</v>
      </c>
      <c r="D296" s="15" t="s">
        <v>599</v>
      </c>
      <c r="E296" s="79" t="s">
        <v>1177</v>
      </c>
      <c r="F296" s="16">
        <f>IFERROR(IFERROR(INDEX('2021 FFS IP'!K:K,MATCH(A:A,'2021 FFS IP'!A:A,0)),INDEX('2021 FFS IMD'!K:K,MATCH(A:A,'2021 FFS IMD'!A:A,0))),0)</f>
        <v>-78636.528270361334</v>
      </c>
      <c r="G296" s="16">
        <f>IFERROR(INDEX('2021 FFS OP'!K:K,MATCH(A:A,'2021 FFS OP'!A:A,0)),0)</f>
        <v>59631.476707550552</v>
      </c>
      <c r="H296" s="16">
        <f t="shared" si="25"/>
        <v>-19005.051562810782</v>
      </c>
      <c r="I296" s="16">
        <v>176633.64740226808</v>
      </c>
      <c r="J296" s="16">
        <v>178507.16535441336</v>
      </c>
      <c r="K296" s="16">
        <f t="shared" si="26"/>
        <v>355140.81275668147</v>
      </c>
      <c r="L296" s="17" t="str">
        <f t="shared" si="27"/>
        <v>Yes</v>
      </c>
      <c r="M296" s="16">
        <f t="shared" si="28"/>
        <v>176633.64740226808</v>
      </c>
      <c r="N296" s="16">
        <f t="shared" si="29"/>
        <v>178507.16535441336</v>
      </c>
      <c r="O296" s="16">
        <f>M296*INDEX('Summary by Class and Haircuts'!D:D,MATCH(E:E,'Summary by Class and Haircuts'!A:A,0))</f>
        <v>77900.502798694157</v>
      </c>
      <c r="P296" s="16">
        <f>N296*INDEX('Summary by Class and Haircuts'!H:H,MATCH(E:E,'Summary by Class and Haircuts'!A:A,0))</f>
        <v>90032.820126255829</v>
      </c>
      <c r="Q296" s="16">
        <f t="shared" si="30"/>
        <v>167933.32292494999</v>
      </c>
    </row>
    <row r="297" spans="1:17">
      <c r="A297" s="11" t="s">
        <v>383</v>
      </c>
      <c r="B297" s="11" t="s">
        <v>383</v>
      </c>
      <c r="C297" s="11" t="s">
        <v>384</v>
      </c>
      <c r="D297" s="15" t="s">
        <v>385</v>
      </c>
      <c r="E297" s="79" t="s">
        <v>1177</v>
      </c>
      <c r="F297" s="16">
        <f>IFERROR(IFERROR(INDEX('2021 FFS IP'!K:K,MATCH(A:A,'2021 FFS IP'!A:A,0)),INDEX('2021 FFS IMD'!K:K,MATCH(A:A,'2021 FFS IMD'!A:A,0))),0)</f>
        <v>77863.458698235278</v>
      </c>
      <c r="G297" s="16">
        <f>IFERROR(INDEX('2021 FFS OP'!K:K,MATCH(A:A,'2021 FFS OP'!A:A,0)),0)</f>
        <v>108481.80206226023</v>
      </c>
      <c r="H297" s="16">
        <f t="shared" si="25"/>
        <v>186345.2607604955</v>
      </c>
      <c r="I297" s="16">
        <v>317519.51562422619</v>
      </c>
      <c r="J297" s="16">
        <v>207595.40751789871</v>
      </c>
      <c r="K297" s="16">
        <f t="shared" si="26"/>
        <v>525114.9231421249</v>
      </c>
      <c r="L297" s="17" t="str">
        <f t="shared" si="27"/>
        <v>Yes</v>
      </c>
      <c r="M297" s="16">
        <f t="shared" si="28"/>
        <v>317519.51562422619</v>
      </c>
      <c r="N297" s="16">
        <f t="shared" si="29"/>
        <v>207595.40751789871</v>
      </c>
      <c r="O297" s="16">
        <f>M297*INDEX('Summary by Class and Haircuts'!D:D,MATCH(E:E,'Summary by Class and Haircuts'!A:A,0))</f>
        <v>140035.210048023</v>
      </c>
      <c r="P297" s="16">
        <f>N297*INDEX('Summary by Class and Haircuts'!H:H,MATCH(E:E,'Summary by Class and Haircuts'!A:A,0))</f>
        <v>104703.92013108989</v>
      </c>
      <c r="Q297" s="16">
        <f t="shared" si="30"/>
        <v>244739.13017911289</v>
      </c>
    </row>
    <row r="298" spans="1:17">
      <c r="A298" s="11" t="s">
        <v>1519</v>
      </c>
      <c r="B298" s="54" t="s">
        <v>1519</v>
      </c>
      <c r="C298" s="12" t="s">
        <v>1521</v>
      </c>
      <c r="D298" s="18" t="s">
        <v>1518</v>
      </c>
      <c r="E298" s="79" t="s">
        <v>1177</v>
      </c>
      <c r="F298" s="16">
        <f>IFERROR(IFERROR(INDEX('2021 FFS IP'!K:K,MATCH(A:A,'2021 FFS IP'!A:A,0)),INDEX('2021 FFS IMD'!K:K,MATCH(A:A,'2021 FFS IMD'!A:A,0))),0)</f>
        <v>-666.4739577005862</v>
      </c>
      <c r="G298" s="16">
        <f>IFERROR(INDEX('2021 FFS OP'!K:K,MATCH(A:A,'2021 FFS OP'!A:A,0)),0)</f>
        <v>192493.58773335145</v>
      </c>
      <c r="H298" s="16">
        <f t="shared" si="25"/>
        <v>191827.11377565085</v>
      </c>
      <c r="I298" s="16">
        <v>0</v>
      </c>
      <c r="J298" s="16">
        <v>0</v>
      </c>
      <c r="K298" s="16">
        <f t="shared" si="26"/>
        <v>0</v>
      </c>
      <c r="L298" s="17" t="str">
        <f t="shared" si="27"/>
        <v>No</v>
      </c>
      <c r="M298" s="16">
        <f t="shared" si="28"/>
        <v>0</v>
      </c>
      <c r="N298" s="16">
        <f t="shared" si="29"/>
        <v>192493.58773335145</v>
      </c>
      <c r="O298" s="16">
        <f>M298*INDEX('Summary by Class and Haircuts'!D:D,MATCH(E:E,'Summary by Class and Haircuts'!A:A,0))</f>
        <v>0</v>
      </c>
      <c r="P298" s="16">
        <f>N298*INDEX('Summary by Class and Haircuts'!H:H,MATCH(E:E,'Summary by Class and Haircuts'!A:A,0))</f>
        <v>97087.086254747905</v>
      </c>
      <c r="Q298" s="16">
        <f t="shared" si="30"/>
        <v>97087.086254747905</v>
      </c>
    </row>
    <row r="299" spans="1:17" ht="23.25">
      <c r="A299" s="11" t="s">
        <v>90</v>
      </c>
      <c r="B299" s="54" t="s">
        <v>90</v>
      </c>
      <c r="C299" s="12" t="s">
        <v>91</v>
      </c>
      <c r="D299" s="15" t="s">
        <v>92</v>
      </c>
      <c r="E299" s="79" t="s">
        <v>1177</v>
      </c>
      <c r="F299" s="16">
        <f>IFERROR(IFERROR(INDEX('2021 FFS IP'!K:K,MATCH(A:A,'2021 FFS IP'!A:A,0)),INDEX('2021 FFS IMD'!K:K,MATCH(A:A,'2021 FFS IMD'!A:A,0))),0)</f>
        <v>0</v>
      </c>
      <c r="G299" s="16">
        <f>IFERROR(INDEX('2021 FFS OP'!K:K,MATCH(A:A,'2021 FFS OP'!A:A,0)),0)</f>
        <v>23650.562564230655</v>
      </c>
      <c r="H299" s="16">
        <f t="shared" si="25"/>
        <v>23650.562564230655</v>
      </c>
      <c r="I299" s="16">
        <v>0</v>
      </c>
      <c r="J299" s="16">
        <v>0</v>
      </c>
      <c r="K299" s="16">
        <f t="shared" si="26"/>
        <v>0</v>
      </c>
      <c r="L299" s="17" t="str">
        <f t="shared" si="27"/>
        <v>No</v>
      </c>
      <c r="M299" s="16">
        <f t="shared" si="28"/>
        <v>0</v>
      </c>
      <c r="N299" s="16">
        <f t="shared" si="29"/>
        <v>23650.562564230655</v>
      </c>
      <c r="O299" s="16">
        <f>M299*INDEX('Summary by Class and Haircuts'!D:D,MATCH(E:E,'Summary by Class and Haircuts'!A:A,0))</f>
        <v>0</v>
      </c>
      <c r="P299" s="16">
        <f>N299*INDEX('Summary by Class and Haircuts'!H:H,MATCH(E:E,'Summary by Class and Haircuts'!A:A,0))</f>
        <v>11928.523098792761</v>
      </c>
      <c r="Q299" s="16">
        <f t="shared" si="30"/>
        <v>11928.523098792761</v>
      </c>
    </row>
    <row r="300" spans="1:17">
      <c r="A300" s="11" t="s">
        <v>1147</v>
      </c>
      <c r="B300" s="54" t="s">
        <v>1147</v>
      </c>
      <c r="C300" s="12" t="s">
        <v>753</v>
      </c>
      <c r="D300" s="15" t="s">
        <v>754</v>
      </c>
      <c r="E300" s="79" t="s">
        <v>1177</v>
      </c>
      <c r="F300" s="16">
        <f>IFERROR(IFERROR(INDEX('2021 FFS IP'!K:K,MATCH(A:A,'2021 FFS IP'!A:A,0)),INDEX('2021 FFS IMD'!K:K,MATCH(A:A,'2021 FFS IMD'!A:A,0))),0)</f>
        <v>80207.18019741989</v>
      </c>
      <c r="G300" s="16">
        <f>IFERROR(INDEX('2021 FFS OP'!K:K,MATCH(A:A,'2021 FFS OP'!A:A,0)),0)</f>
        <v>61171.627913598408</v>
      </c>
      <c r="H300" s="16">
        <f t="shared" si="25"/>
        <v>141378.8081110183</v>
      </c>
      <c r="I300" s="16">
        <v>132424.09555318998</v>
      </c>
      <c r="J300" s="16">
        <v>97330.836466540088</v>
      </c>
      <c r="K300" s="16">
        <f t="shared" si="26"/>
        <v>229754.93201973007</v>
      </c>
      <c r="L300" s="17" t="str">
        <f t="shared" si="27"/>
        <v>Yes</v>
      </c>
      <c r="M300" s="16">
        <f t="shared" si="28"/>
        <v>132424.09555318998</v>
      </c>
      <c r="N300" s="16">
        <f t="shared" si="29"/>
        <v>97330.836466540088</v>
      </c>
      <c r="O300" s="16">
        <f>M300*INDEX('Summary by Class and Haircuts'!D:D,MATCH(E:E,'Summary by Class and Haircuts'!A:A,0))</f>
        <v>58402.82289343336</v>
      </c>
      <c r="P300" s="16">
        <f>N300*INDEX('Summary by Class and Haircuts'!H:H,MATCH(E:E,'Summary by Class and Haircuts'!A:A,0))</f>
        <v>49090.296599196838</v>
      </c>
      <c r="Q300" s="16">
        <f t="shared" si="30"/>
        <v>107493.1194926302</v>
      </c>
    </row>
    <row r="301" spans="1:17">
      <c r="A301" s="11" t="s">
        <v>222</v>
      </c>
      <c r="B301" s="54" t="s">
        <v>222</v>
      </c>
      <c r="C301" s="12" t="s">
        <v>223</v>
      </c>
      <c r="D301" s="15" t="s">
        <v>224</v>
      </c>
      <c r="E301" s="79" t="s">
        <v>1177</v>
      </c>
      <c r="F301" s="16">
        <f>IFERROR(IFERROR(INDEX('2021 FFS IP'!K:K,MATCH(A:A,'2021 FFS IP'!A:A,0)),INDEX('2021 FFS IMD'!K:K,MATCH(A:A,'2021 FFS IMD'!A:A,0))),0)</f>
        <v>36278.962316218182</v>
      </c>
      <c r="G301" s="16">
        <f>IFERROR(INDEX('2021 FFS OP'!K:K,MATCH(A:A,'2021 FFS OP'!A:A,0)),0)</f>
        <v>-37128.881519136499</v>
      </c>
      <c r="H301" s="16">
        <f t="shared" si="25"/>
        <v>-849.91920291831775</v>
      </c>
      <c r="I301" s="16">
        <v>16531.198415057705</v>
      </c>
      <c r="J301" s="16">
        <v>171988.95048599405</v>
      </c>
      <c r="K301" s="16">
        <f t="shared" si="26"/>
        <v>188520.14890105175</v>
      </c>
      <c r="L301" s="17" t="str">
        <f t="shared" si="27"/>
        <v>Yes</v>
      </c>
      <c r="M301" s="16">
        <f t="shared" si="28"/>
        <v>36278.962316218182</v>
      </c>
      <c r="N301" s="16">
        <f t="shared" si="29"/>
        <v>171988.95048599405</v>
      </c>
      <c r="O301" s="16">
        <f>M301*INDEX('Summary by Class and Haircuts'!D:D,MATCH(E:E,'Summary by Class and Haircuts'!A:A,0))</f>
        <v>16000.062541945701</v>
      </c>
      <c r="P301" s="16">
        <f>N301*INDEX('Summary by Class and Haircuts'!H:H,MATCH(E:E,'Summary by Class and Haircuts'!A:A,0))</f>
        <v>86745.258724294588</v>
      </c>
      <c r="Q301" s="16">
        <f t="shared" si="30"/>
        <v>102745.32126624029</v>
      </c>
    </row>
    <row r="302" spans="1:17">
      <c r="A302" s="11" t="s">
        <v>64</v>
      </c>
      <c r="B302" s="54" t="s">
        <v>64</v>
      </c>
      <c r="C302" s="12" t="s">
        <v>65</v>
      </c>
      <c r="D302" s="15" t="s">
        <v>66</v>
      </c>
      <c r="E302" s="79" t="s">
        <v>1177</v>
      </c>
      <c r="F302" s="16">
        <f>IFERROR(IFERROR(INDEX('2021 FFS IP'!K:K,MATCH(A:A,'2021 FFS IP'!A:A,0)),INDEX('2021 FFS IMD'!K:K,MATCH(A:A,'2021 FFS IMD'!A:A,0))),0)</f>
        <v>-159183.9671413966</v>
      </c>
      <c r="G302" s="16">
        <f>IFERROR(INDEX('2021 FFS OP'!K:K,MATCH(A:A,'2021 FFS OP'!A:A,0)),0)</f>
        <v>18294.254424426304</v>
      </c>
      <c r="H302" s="16">
        <f t="shared" si="25"/>
        <v>-140889.7127169703</v>
      </c>
      <c r="I302" s="16">
        <v>-159167.16081410181</v>
      </c>
      <c r="J302" s="16">
        <v>17005.128696691834</v>
      </c>
      <c r="K302" s="16">
        <f t="shared" si="26"/>
        <v>-142162.03211740998</v>
      </c>
      <c r="L302" s="17" t="str">
        <f t="shared" si="27"/>
        <v>No</v>
      </c>
      <c r="M302" s="16">
        <f t="shared" si="28"/>
        <v>0</v>
      </c>
      <c r="N302" s="16">
        <f t="shared" si="29"/>
        <v>18294.254424426304</v>
      </c>
      <c r="O302" s="16">
        <f>M302*INDEX('Summary by Class and Haircuts'!D:D,MATCH(E:E,'Summary by Class and Haircuts'!A:A,0))</f>
        <v>0</v>
      </c>
      <c r="P302" s="16">
        <f>N302*INDEX('Summary by Class and Haircuts'!H:H,MATCH(E:E,'Summary by Class and Haircuts'!A:A,0))</f>
        <v>9226.9871333633364</v>
      </c>
      <c r="Q302" s="16">
        <f t="shared" si="30"/>
        <v>9226.9871333633364</v>
      </c>
    </row>
    <row r="303" spans="1:17">
      <c r="A303" s="11" t="s">
        <v>210</v>
      </c>
      <c r="B303" s="54" t="s">
        <v>210</v>
      </c>
      <c r="C303" s="12" t="s">
        <v>211</v>
      </c>
      <c r="D303" s="15" t="s">
        <v>212</v>
      </c>
      <c r="E303" s="79" t="s">
        <v>1177</v>
      </c>
      <c r="F303" s="16">
        <f>IFERROR(IFERROR(INDEX('2021 FFS IP'!K:K,MATCH(A:A,'2021 FFS IP'!A:A,0)),INDEX('2021 FFS IMD'!K:K,MATCH(A:A,'2021 FFS IMD'!A:A,0))),0)</f>
        <v>9566.6394358847683</v>
      </c>
      <c r="G303" s="16">
        <f>IFERROR(INDEX('2021 FFS OP'!K:K,MATCH(A:A,'2021 FFS OP'!A:A,0)),0)</f>
        <v>-75883.901828674076</v>
      </c>
      <c r="H303" s="16">
        <f t="shared" si="25"/>
        <v>-66317.2623927893</v>
      </c>
      <c r="I303" s="16">
        <v>11989.36695335275</v>
      </c>
      <c r="J303" s="16">
        <v>87045.728235616552</v>
      </c>
      <c r="K303" s="16">
        <f t="shared" si="26"/>
        <v>99035.09518896931</v>
      </c>
      <c r="L303" s="17" t="str">
        <f t="shared" si="27"/>
        <v>Yes</v>
      </c>
      <c r="M303" s="16">
        <f t="shared" si="28"/>
        <v>11989.36695335275</v>
      </c>
      <c r="N303" s="16">
        <f t="shared" si="29"/>
        <v>87045.728235616552</v>
      </c>
      <c r="O303" s="16">
        <f>M303*INDEX('Summary by Class and Haircuts'!D:D,MATCH(E:E,'Summary by Class and Haircuts'!A:A,0))</f>
        <v>5287.6545756719415</v>
      </c>
      <c r="P303" s="16">
        <f>N303*INDEX('Summary by Class and Haircuts'!H:H,MATCH(E:E,'Summary by Class and Haircuts'!A:A,0))</f>
        <v>43902.844893853187</v>
      </c>
      <c r="Q303" s="16">
        <f t="shared" si="30"/>
        <v>49190.49946952513</v>
      </c>
    </row>
    <row r="304" spans="1:17">
      <c r="A304" s="11" t="s">
        <v>40</v>
      </c>
      <c r="B304" s="54" t="s">
        <v>40</v>
      </c>
      <c r="C304" s="12" t="s">
        <v>41</v>
      </c>
      <c r="D304" s="15" t="s">
        <v>42</v>
      </c>
      <c r="E304" s="79" t="s">
        <v>1177</v>
      </c>
      <c r="F304" s="16">
        <f>IFERROR(IFERROR(INDEX('2021 FFS IP'!K:K,MATCH(A:A,'2021 FFS IP'!A:A,0)),INDEX('2021 FFS IMD'!K:K,MATCH(A:A,'2021 FFS IMD'!A:A,0))),0)</f>
        <v>-21523.393873495719</v>
      </c>
      <c r="G304" s="16">
        <f>IFERROR(INDEX('2021 FFS OP'!K:K,MATCH(A:A,'2021 FFS OP'!A:A,0)),0)</f>
        <v>25474.112415646996</v>
      </c>
      <c r="H304" s="16">
        <f t="shared" si="25"/>
        <v>3950.7185421512768</v>
      </c>
      <c r="I304" s="16">
        <v>10358.453638526873</v>
      </c>
      <c r="J304" s="16">
        <v>94559.732959684479</v>
      </c>
      <c r="K304" s="16">
        <f t="shared" si="26"/>
        <v>104918.18659821135</v>
      </c>
      <c r="L304" s="17" t="str">
        <f t="shared" si="27"/>
        <v>Yes</v>
      </c>
      <c r="M304" s="16">
        <f t="shared" si="28"/>
        <v>10358.453638526873</v>
      </c>
      <c r="N304" s="16">
        <f t="shared" si="29"/>
        <v>94559.732959684479</v>
      </c>
      <c r="O304" s="16">
        <f>M304*INDEX('Summary by Class and Haircuts'!D:D,MATCH(E:E,'Summary by Class and Haircuts'!A:A,0))</f>
        <v>4568.3750436319469</v>
      </c>
      <c r="P304" s="16">
        <f>N304*INDEX('Summary by Class and Haircuts'!H:H,MATCH(E:E,'Summary by Class and Haircuts'!A:A,0))</f>
        <v>47692.648145765728</v>
      </c>
      <c r="Q304" s="16">
        <f t="shared" si="30"/>
        <v>52261.023189397674</v>
      </c>
    </row>
    <row r="305" spans="1:17" ht="23.25">
      <c r="A305" s="11" t="s">
        <v>147</v>
      </c>
      <c r="B305" s="54" t="s">
        <v>147</v>
      </c>
      <c r="C305" s="12" t="s">
        <v>148</v>
      </c>
      <c r="D305" s="15" t="s">
        <v>149</v>
      </c>
      <c r="E305" s="79" t="s">
        <v>1177</v>
      </c>
      <c r="F305" s="16">
        <f>IFERROR(IFERROR(INDEX('2021 FFS IP'!K:K,MATCH(A:A,'2021 FFS IP'!A:A,0)),INDEX('2021 FFS IMD'!K:K,MATCH(A:A,'2021 FFS IMD'!A:A,0))),0)</f>
        <v>0</v>
      </c>
      <c r="G305" s="16">
        <f>IFERROR(INDEX('2021 FFS OP'!K:K,MATCH(A:A,'2021 FFS OP'!A:A,0)),0)</f>
        <v>35372.158393375204</v>
      </c>
      <c r="H305" s="16">
        <f t="shared" si="25"/>
        <v>35372.158393375204</v>
      </c>
      <c r="I305" s="16">
        <v>0</v>
      </c>
      <c r="J305" s="16">
        <v>0</v>
      </c>
      <c r="K305" s="16">
        <f t="shared" si="26"/>
        <v>0</v>
      </c>
      <c r="L305" s="17" t="str">
        <f t="shared" si="27"/>
        <v>No</v>
      </c>
      <c r="M305" s="16">
        <f t="shared" si="28"/>
        <v>0</v>
      </c>
      <c r="N305" s="16">
        <f t="shared" si="29"/>
        <v>35372.158393375204</v>
      </c>
      <c r="O305" s="16">
        <f>M305*INDEX('Summary by Class and Haircuts'!D:D,MATCH(E:E,'Summary by Class and Haircuts'!A:A,0))</f>
        <v>0</v>
      </c>
      <c r="P305" s="16">
        <f>N305*INDEX('Summary by Class and Haircuts'!H:H,MATCH(E:E,'Summary by Class and Haircuts'!A:A,0))</f>
        <v>17840.489303526123</v>
      </c>
      <c r="Q305" s="16">
        <f t="shared" si="30"/>
        <v>17840.489303526123</v>
      </c>
    </row>
    <row r="306" spans="1:17" ht="23.25">
      <c r="A306" s="11" t="s">
        <v>1171</v>
      </c>
      <c r="B306" s="54" t="s">
        <v>1171</v>
      </c>
      <c r="C306" s="12" t="s">
        <v>1568</v>
      </c>
      <c r="D306" s="15" t="s">
        <v>1138</v>
      </c>
      <c r="E306" s="79" t="s">
        <v>1177</v>
      </c>
      <c r="F306" s="16">
        <f>IFERROR(IFERROR(INDEX('2021 FFS IP'!K:K,MATCH(A:A,'2021 FFS IP'!A:A,0)),INDEX('2021 FFS IMD'!K:K,MATCH(A:A,'2021 FFS IMD'!A:A,0))),0)</f>
        <v>8245.1799791742851</v>
      </c>
      <c r="G306" s="16">
        <f>IFERROR(INDEX('2021 FFS OP'!K:K,MATCH(A:A,'2021 FFS OP'!A:A,0)),0)</f>
        <v>0</v>
      </c>
      <c r="H306" s="16">
        <f t="shared" si="25"/>
        <v>8245.1799791742851</v>
      </c>
      <c r="I306" s="16">
        <v>0</v>
      </c>
      <c r="J306" s="16">
        <v>0</v>
      </c>
      <c r="K306" s="16">
        <f t="shared" si="26"/>
        <v>0</v>
      </c>
      <c r="L306" s="17" t="str">
        <f t="shared" si="27"/>
        <v>No</v>
      </c>
      <c r="M306" s="16">
        <f t="shared" si="28"/>
        <v>8245.1799791742851</v>
      </c>
      <c r="N306" s="16">
        <f t="shared" si="29"/>
        <v>0</v>
      </c>
      <c r="O306" s="16">
        <f>M306*INDEX('Summary by Class and Haircuts'!D:D,MATCH(E:E,'Summary by Class and Haircuts'!A:A,0))</f>
        <v>3636.3607698176074</v>
      </c>
      <c r="P306" s="16">
        <f>N306*INDEX('Summary by Class and Haircuts'!H:H,MATCH(E:E,'Summary by Class and Haircuts'!A:A,0))</f>
        <v>0</v>
      </c>
      <c r="Q306" s="16">
        <f t="shared" si="30"/>
        <v>3636.3607698176074</v>
      </c>
    </row>
    <row r="307" spans="1:17" ht="23.25">
      <c r="A307" s="11" t="s">
        <v>347</v>
      </c>
      <c r="B307" s="54" t="s">
        <v>347</v>
      </c>
      <c r="C307" s="12" t="s">
        <v>348</v>
      </c>
      <c r="D307" s="15" t="s">
        <v>349</v>
      </c>
      <c r="E307" s="79" t="s">
        <v>1177</v>
      </c>
      <c r="F307" s="16">
        <f>IFERROR(IFERROR(INDEX('2021 FFS IP'!K:K,MATCH(A:A,'2021 FFS IP'!A:A,0)),INDEX('2021 FFS IMD'!K:K,MATCH(A:A,'2021 FFS IMD'!A:A,0))),0)</f>
        <v>0</v>
      </c>
      <c r="G307" s="16">
        <f>IFERROR(INDEX('2021 FFS OP'!K:K,MATCH(A:A,'2021 FFS OP'!A:A,0)),0)</f>
        <v>-86925.105286438571</v>
      </c>
      <c r="H307" s="16">
        <f t="shared" si="25"/>
        <v>-86925.105286438571</v>
      </c>
      <c r="I307" s="16">
        <v>0</v>
      </c>
      <c r="J307" s="16">
        <v>0</v>
      </c>
      <c r="K307" s="16">
        <f t="shared" si="26"/>
        <v>0</v>
      </c>
      <c r="L307" s="17" t="str">
        <f t="shared" si="27"/>
        <v>No</v>
      </c>
      <c r="M307" s="16">
        <f t="shared" si="28"/>
        <v>0</v>
      </c>
      <c r="N307" s="16">
        <f t="shared" si="29"/>
        <v>0</v>
      </c>
      <c r="O307" s="16">
        <f>M307*INDEX('Summary by Class and Haircuts'!D:D,MATCH(E:E,'Summary by Class and Haircuts'!A:A,0))</f>
        <v>0</v>
      </c>
      <c r="P307" s="16">
        <f>N307*INDEX('Summary by Class and Haircuts'!H:H,MATCH(E:E,'Summary by Class and Haircuts'!A:A,0))</f>
        <v>0</v>
      </c>
      <c r="Q307" s="16">
        <f t="shared" si="30"/>
        <v>0</v>
      </c>
    </row>
    <row r="308" spans="1:17">
      <c r="A308" s="11" t="s">
        <v>96</v>
      </c>
      <c r="B308" s="54" t="s">
        <v>96</v>
      </c>
      <c r="C308" s="12" t="s">
        <v>97</v>
      </c>
      <c r="D308" s="15" t="s">
        <v>98</v>
      </c>
      <c r="E308" s="79" t="s">
        <v>1177</v>
      </c>
      <c r="F308" s="16">
        <f>IFERROR(IFERROR(INDEX('2021 FFS IP'!K:K,MATCH(A:A,'2021 FFS IP'!A:A,0)),INDEX('2021 FFS IMD'!K:K,MATCH(A:A,'2021 FFS IMD'!A:A,0))),0)</f>
        <v>10125.439601133181</v>
      </c>
      <c r="G308" s="16">
        <f>IFERROR(INDEX('2021 FFS OP'!K:K,MATCH(A:A,'2021 FFS OP'!A:A,0)),0)</f>
        <v>27094.482637425623</v>
      </c>
      <c r="H308" s="16">
        <f t="shared" si="25"/>
        <v>37219.922238558807</v>
      </c>
      <c r="I308" s="16">
        <v>3053.1718553664787</v>
      </c>
      <c r="J308" s="16">
        <v>9159.5112465642087</v>
      </c>
      <c r="K308" s="16">
        <f t="shared" si="26"/>
        <v>12212.683101930688</v>
      </c>
      <c r="L308" s="17" t="str">
        <f t="shared" si="27"/>
        <v>Yes</v>
      </c>
      <c r="M308" s="16">
        <f t="shared" si="28"/>
        <v>10125.439601133181</v>
      </c>
      <c r="N308" s="16">
        <f t="shared" si="29"/>
        <v>27094.482637425623</v>
      </c>
      <c r="O308" s="16">
        <f>M308*INDEX('Summary by Class and Haircuts'!D:D,MATCH(E:E,'Summary by Class and Haircuts'!A:A,0))</f>
        <v>4465.6091723549816</v>
      </c>
      <c r="P308" s="16">
        <f>N308*INDEX('Summary by Class and Haircuts'!H:H,MATCH(E:E,'Summary by Class and Haircuts'!A:A,0))</f>
        <v>13665.51688200337</v>
      </c>
      <c r="Q308" s="16">
        <f t="shared" si="30"/>
        <v>18131.126054358352</v>
      </c>
    </row>
    <row r="309" spans="1:17">
      <c r="A309" s="11" t="s">
        <v>279</v>
      </c>
      <c r="B309" s="54" t="s">
        <v>279</v>
      </c>
      <c r="C309" s="12" t="s">
        <v>280</v>
      </c>
      <c r="D309" s="15" t="s">
        <v>281</v>
      </c>
      <c r="E309" s="79" t="s">
        <v>1177</v>
      </c>
      <c r="F309" s="16">
        <f>IFERROR(IFERROR(INDEX('2021 FFS IP'!K:K,MATCH(A:A,'2021 FFS IP'!A:A,0)),INDEX('2021 FFS IMD'!K:K,MATCH(A:A,'2021 FFS IMD'!A:A,0))),0)</f>
        <v>-30713.089042545704</v>
      </c>
      <c r="G309" s="16">
        <f>IFERROR(INDEX('2021 FFS OP'!K:K,MATCH(A:A,'2021 FFS OP'!A:A,0)),0)</f>
        <v>-27806.69642354321</v>
      </c>
      <c r="H309" s="16">
        <f t="shared" si="25"/>
        <v>-58519.785466088913</v>
      </c>
      <c r="I309" s="16">
        <v>0</v>
      </c>
      <c r="J309" s="16">
        <v>0</v>
      </c>
      <c r="K309" s="16">
        <f t="shared" si="26"/>
        <v>0</v>
      </c>
      <c r="L309" s="17" t="str">
        <f t="shared" si="27"/>
        <v>No</v>
      </c>
      <c r="M309" s="16">
        <f t="shared" si="28"/>
        <v>0</v>
      </c>
      <c r="N309" s="16">
        <f t="shared" si="29"/>
        <v>0</v>
      </c>
      <c r="O309" s="16">
        <f>M309*INDEX('Summary by Class and Haircuts'!D:D,MATCH(E:E,'Summary by Class and Haircuts'!A:A,0))</f>
        <v>0</v>
      </c>
      <c r="P309" s="16">
        <f>N309*INDEX('Summary by Class and Haircuts'!H:H,MATCH(E:E,'Summary by Class and Haircuts'!A:A,0))</f>
        <v>0</v>
      </c>
      <c r="Q309" s="16">
        <f t="shared" si="30"/>
        <v>0</v>
      </c>
    </row>
    <row r="310" spans="1:17">
      <c r="A310" s="11" t="s">
        <v>557</v>
      </c>
      <c r="B310" s="54" t="s">
        <v>557</v>
      </c>
      <c r="C310" s="12" t="s">
        <v>558</v>
      </c>
      <c r="D310" s="15" t="s">
        <v>559</v>
      </c>
      <c r="E310" s="79" t="s">
        <v>1177</v>
      </c>
      <c r="F310" s="16">
        <f>IFERROR(IFERROR(INDEX('2021 FFS IP'!K:K,MATCH(A:A,'2021 FFS IP'!A:A,0)),INDEX('2021 FFS IMD'!K:K,MATCH(A:A,'2021 FFS IMD'!A:A,0))),0)</f>
        <v>27354.707864735348</v>
      </c>
      <c r="G310" s="16">
        <f>IFERROR(INDEX('2021 FFS OP'!K:K,MATCH(A:A,'2021 FFS OP'!A:A,0)),0)</f>
        <v>-22631.120976581733</v>
      </c>
      <c r="H310" s="16">
        <f t="shared" si="25"/>
        <v>4723.5868881536153</v>
      </c>
      <c r="I310" s="16">
        <v>-13548.221279878446</v>
      </c>
      <c r="J310" s="16">
        <v>27563.106080278871</v>
      </c>
      <c r="K310" s="16">
        <f t="shared" si="26"/>
        <v>14014.884800400425</v>
      </c>
      <c r="L310" s="17" t="str">
        <f t="shared" si="27"/>
        <v>Yes</v>
      </c>
      <c r="M310" s="16">
        <f t="shared" si="28"/>
        <v>27354.707864735348</v>
      </c>
      <c r="N310" s="16">
        <f t="shared" si="29"/>
        <v>27563.106080278871</v>
      </c>
      <c r="O310" s="16">
        <f>M310*INDEX('Summary by Class and Haircuts'!D:D,MATCH(E:E,'Summary by Class and Haircuts'!A:A,0))</f>
        <v>12064.21045997669</v>
      </c>
      <c r="P310" s="16">
        <f>N310*INDEX('Summary by Class and Haircuts'!H:H,MATCH(E:E,'Summary by Class and Haircuts'!A:A,0))</f>
        <v>13901.874285660444</v>
      </c>
      <c r="Q310" s="16">
        <f t="shared" si="30"/>
        <v>25966.084745637134</v>
      </c>
    </row>
    <row r="311" spans="1:17">
      <c r="A311" s="11" t="s">
        <v>1144</v>
      </c>
      <c r="B311" s="54" t="s">
        <v>1144</v>
      </c>
      <c r="C311" s="12" t="s">
        <v>1145</v>
      </c>
      <c r="D311" s="15" t="s">
        <v>1146</v>
      </c>
      <c r="E311" s="79" t="s">
        <v>1177</v>
      </c>
      <c r="F311" s="16">
        <f>IFERROR(IFERROR(INDEX('2021 FFS IP'!K:K,MATCH(A:A,'2021 FFS IP'!A:A,0)),INDEX('2021 FFS IMD'!K:K,MATCH(A:A,'2021 FFS IMD'!A:A,0))),0)</f>
        <v>-1831.1765519785849</v>
      </c>
      <c r="G311" s="16">
        <f>IFERROR(INDEX('2021 FFS OP'!K:K,MATCH(A:A,'2021 FFS OP'!A:A,0)),0)</f>
        <v>-38495.908274122077</v>
      </c>
      <c r="H311" s="16">
        <f t="shared" si="25"/>
        <v>-40327.084826100661</v>
      </c>
      <c r="I311" s="16">
        <v>0</v>
      </c>
      <c r="J311" s="16">
        <v>0</v>
      </c>
      <c r="K311" s="16">
        <f t="shared" si="26"/>
        <v>0</v>
      </c>
      <c r="L311" s="17" t="str">
        <f t="shared" si="27"/>
        <v>No</v>
      </c>
      <c r="M311" s="16">
        <f t="shared" si="28"/>
        <v>0</v>
      </c>
      <c r="N311" s="16">
        <f t="shared" si="29"/>
        <v>0</v>
      </c>
      <c r="O311" s="16">
        <f>M311*INDEX('Summary by Class and Haircuts'!D:D,MATCH(E:E,'Summary by Class and Haircuts'!A:A,0))</f>
        <v>0</v>
      </c>
      <c r="P311" s="16">
        <f>N311*INDEX('Summary by Class and Haircuts'!H:H,MATCH(E:E,'Summary by Class and Haircuts'!A:A,0))</f>
        <v>0</v>
      </c>
      <c r="Q311" s="16">
        <f t="shared" si="30"/>
        <v>0</v>
      </c>
    </row>
    <row r="312" spans="1:17" ht="23.25">
      <c r="A312" s="11" t="s">
        <v>306</v>
      </c>
      <c r="B312" s="54" t="s">
        <v>306</v>
      </c>
      <c r="C312" s="12" t="s">
        <v>307</v>
      </c>
      <c r="D312" s="15" t="s">
        <v>308</v>
      </c>
      <c r="E312" s="79" t="s">
        <v>1177</v>
      </c>
      <c r="F312" s="16">
        <f>IFERROR(IFERROR(INDEX('2021 FFS IP'!K:K,MATCH(A:A,'2021 FFS IP'!A:A,0)),INDEX('2021 FFS IMD'!K:K,MATCH(A:A,'2021 FFS IMD'!A:A,0))),0)</f>
        <v>179401.68898248236</v>
      </c>
      <c r="G312" s="16">
        <f>IFERROR(INDEX('2021 FFS OP'!K:K,MATCH(A:A,'2021 FFS OP'!A:A,0)),0)</f>
        <v>13527.605652061862</v>
      </c>
      <c r="H312" s="16">
        <f t="shared" si="25"/>
        <v>192929.29463454423</v>
      </c>
      <c r="I312" s="16">
        <v>1066558.8348877905</v>
      </c>
      <c r="J312" s="16">
        <v>27556.81078145171</v>
      </c>
      <c r="K312" s="16">
        <f t="shared" si="26"/>
        <v>1094115.6456692421</v>
      </c>
      <c r="L312" s="17" t="str">
        <f t="shared" si="27"/>
        <v>Yes</v>
      </c>
      <c r="M312" s="16">
        <f t="shared" si="28"/>
        <v>1066558.8348877905</v>
      </c>
      <c r="N312" s="16">
        <f t="shared" si="29"/>
        <v>27556.81078145171</v>
      </c>
      <c r="O312" s="16">
        <f>M312*INDEX('Summary by Class and Haircuts'!D:D,MATCH(E:E,'Summary by Class and Haircuts'!A:A,0))</f>
        <v>470383.0256809917</v>
      </c>
      <c r="P312" s="16">
        <f>N312*INDEX('Summary by Class and Haircuts'!H:H,MATCH(E:E,'Summary by Class and Haircuts'!A:A,0))</f>
        <v>13898.699155374657</v>
      </c>
      <c r="Q312" s="16">
        <f t="shared" si="30"/>
        <v>484281.72483636637</v>
      </c>
    </row>
    <row r="313" spans="1:17">
      <c r="A313" s="11" t="s">
        <v>851</v>
      </c>
      <c r="B313" s="54" t="s">
        <v>851</v>
      </c>
      <c r="C313" s="12" t="s">
        <v>852</v>
      </c>
      <c r="D313" s="15" t="s">
        <v>853</v>
      </c>
      <c r="E313" s="79" t="s">
        <v>1177</v>
      </c>
      <c r="F313" s="16">
        <f>IFERROR(IFERROR(INDEX('2021 FFS IP'!K:K,MATCH(A:A,'2021 FFS IP'!A:A,0)),INDEX('2021 FFS IMD'!K:K,MATCH(A:A,'2021 FFS IMD'!A:A,0))),0)</f>
        <v>69472.190795044298</v>
      </c>
      <c r="G313" s="16">
        <f>IFERROR(INDEX('2021 FFS OP'!K:K,MATCH(A:A,'2021 FFS OP'!A:A,0)),0)</f>
        <v>-18380.378661580729</v>
      </c>
      <c r="H313" s="16">
        <f t="shared" si="25"/>
        <v>51091.812133463565</v>
      </c>
      <c r="I313" s="16">
        <v>141400.38628736878</v>
      </c>
      <c r="J313" s="16">
        <v>81262.387924206691</v>
      </c>
      <c r="K313" s="16">
        <f t="shared" si="26"/>
        <v>222662.77421157545</v>
      </c>
      <c r="L313" s="17" t="str">
        <f t="shared" si="27"/>
        <v>Yes</v>
      </c>
      <c r="M313" s="16">
        <f t="shared" si="28"/>
        <v>141400.38628736878</v>
      </c>
      <c r="N313" s="16">
        <f t="shared" si="29"/>
        <v>81262.387924206691</v>
      </c>
      <c r="O313" s="16">
        <f>M313*INDEX('Summary by Class and Haircuts'!D:D,MATCH(E:E,'Summary by Class and Haircuts'!A:A,0))</f>
        <v>62361.624468012684</v>
      </c>
      <c r="P313" s="16">
        <f>N313*INDEX('Summary by Class and Haircuts'!H:H,MATCH(E:E,'Summary by Class and Haircuts'!A:A,0))</f>
        <v>40985.928718794923</v>
      </c>
      <c r="Q313" s="16">
        <f t="shared" si="30"/>
        <v>103347.55318680761</v>
      </c>
    </row>
    <row r="314" spans="1:17">
      <c r="A314" s="11" t="s">
        <v>252</v>
      </c>
      <c r="B314" s="54" t="s">
        <v>252</v>
      </c>
      <c r="C314" s="12" t="s">
        <v>253</v>
      </c>
      <c r="D314" s="15" t="s">
        <v>254</v>
      </c>
      <c r="E314" s="79" t="s">
        <v>1177</v>
      </c>
      <c r="F314" s="16">
        <f>IFERROR(IFERROR(INDEX('2021 FFS IP'!K:K,MATCH(A:A,'2021 FFS IP'!A:A,0)),INDEX('2021 FFS IMD'!K:K,MATCH(A:A,'2021 FFS IMD'!A:A,0))),0)</f>
        <v>-6120.3906911530066</v>
      </c>
      <c r="G314" s="16">
        <f>IFERROR(INDEX('2021 FFS OP'!K:K,MATCH(A:A,'2021 FFS OP'!A:A,0)),0)</f>
        <v>-19961.500975551084</v>
      </c>
      <c r="H314" s="16">
        <f t="shared" si="25"/>
        <v>-26081.89166670409</v>
      </c>
      <c r="I314" s="16">
        <v>20098.406644443443</v>
      </c>
      <c r="J314" s="16">
        <v>57137.273627184702</v>
      </c>
      <c r="K314" s="16">
        <f t="shared" si="26"/>
        <v>77235.680271628138</v>
      </c>
      <c r="L314" s="17" t="str">
        <f t="shared" si="27"/>
        <v>Yes</v>
      </c>
      <c r="M314" s="16">
        <f t="shared" si="28"/>
        <v>20098.406644443443</v>
      </c>
      <c r="N314" s="16">
        <f t="shared" si="29"/>
        <v>57137.273627184702</v>
      </c>
      <c r="O314" s="16">
        <f>M314*INDEX('Summary by Class and Haircuts'!D:D,MATCH(E:E,'Summary by Class and Haircuts'!A:A,0))</f>
        <v>8863.9735751425997</v>
      </c>
      <c r="P314" s="16">
        <f>N314*INDEX('Summary by Class and Haircuts'!H:H,MATCH(E:E,'Summary by Class and Haircuts'!A:A,0))</f>
        <v>28818.058192607994</v>
      </c>
      <c r="Q314" s="16">
        <f t="shared" si="30"/>
        <v>37682.031767750595</v>
      </c>
    </row>
    <row r="315" spans="1:17">
      <c r="A315" s="11" t="s">
        <v>19</v>
      </c>
      <c r="B315" s="54" t="s">
        <v>19</v>
      </c>
      <c r="C315" s="12" t="s">
        <v>20</v>
      </c>
      <c r="D315" s="15" t="s">
        <v>21</v>
      </c>
      <c r="E315" s="79" t="s">
        <v>1177</v>
      </c>
      <c r="F315" s="16">
        <f>IFERROR(IFERROR(INDEX('2021 FFS IP'!K:K,MATCH(A:A,'2021 FFS IP'!A:A,0)),INDEX('2021 FFS IMD'!K:K,MATCH(A:A,'2021 FFS IMD'!A:A,0))),0)</f>
        <v>124406.99427078778</v>
      </c>
      <c r="G315" s="16">
        <f>IFERROR(INDEX('2021 FFS OP'!K:K,MATCH(A:A,'2021 FFS OP'!A:A,0)),0)</f>
        <v>25398.98832612154</v>
      </c>
      <c r="H315" s="16">
        <f t="shared" si="25"/>
        <v>149805.98259690931</v>
      </c>
      <c r="I315" s="16">
        <v>401510.65570190083</v>
      </c>
      <c r="J315" s="16">
        <v>21167.769007543906</v>
      </c>
      <c r="K315" s="16">
        <f t="shared" si="26"/>
        <v>422678.42470944475</v>
      </c>
      <c r="L315" s="17" t="str">
        <f t="shared" si="27"/>
        <v>Yes</v>
      </c>
      <c r="M315" s="16">
        <f t="shared" si="28"/>
        <v>401510.65570190083</v>
      </c>
      <c r="N315" s="16">
        <f t="shared" si="29"/>
        <v>25398.98832612154</v>
      </c>
      <c r="O315" s="16">
        <f>M315*INDEX('Summary by Class and Haircuts'!D:D,MATCH(E:E,'Summary by Class and Haircuts'!A:A,0))</f>
        <v>177077.71094699041</v>
      </c>
      <c r="P315" s="16">
        <f>N315*INDEX('Summary by Class and Haircuts'!H:H,MATCH(E:E,'Summary by Class and Haircuts'!A:A,0))</f>
        <v>12810.368383893199</v>
      </c>
      <c r="Q315" s="16">
        <f t="shared" si="30"/>
        <v>189888.0793308836</v>
      </c>
    </row>
    <row r="316" spans="1:17">
      <c r="A316" s="11" t="s">
        <v>857</v>
      </c>
      <c r="B316" s="54" t="s">
        <v>857</v>
      </c>
      <c r="C316" s="12" t="s">
        <v>858</v>
      </c>
      <c r="D316" s="15" t="s">
        <v>859</v>
      </c>
      <c r="E316" s="79" t="s">
        <v>1177</v>
      </c>
      <c r="F316" s="16">
        <f>IFERROR(IFERROR(INDEX('2021 FFS IP'!K:K,MATCH(A:A,'2021 FFS IP'!A:A,0)),INDEX('2021 FFS IMD'!K:K,MATCH(A:A,'2021 FFS IMD'!A:A,0))),0)</f>
        <v>0</v>
      </c>
      <c r="G316" s="16">
        <f>IFERROR(INDEX('2021 FFS OP'!K:K,MATCH(A:A,'2021 FFS OP'!A:A,0)),0)</f>
        <v>-34155.029296058943</v>
      </c>
      <c r="H316" s="16">
        <f t="shared" si="25"/>
        <v>-34155.029296058943</v>
      </c>
      <c r="I316" s="16">
        <v>0</v>
      </c>
      <c r="J316" s="16">
        <v>82588.89578438332</v>
      </c>
      <c r="K316" s="16">
        <f t="shared" si="26"/>
        <v>82588.89578438332</v>
      </c>
      <c r="L316" s="17" t="str">
        <f t="shared" si="27"/>
        <v>Yes</v>
      </c>
      <c r="M316" s="16">
        <f t="shared" si="28"/>
        <v>0</v>
      </c>
      <c r="N316" s="16">
        <f t="shared" si="29"/>
        <v>82588.89578438332</v>
      </c>
      <c r="O316" s="16">
        <f>M316*INDEX('Summary by Class and Haircuts'!D:D,MATCH(E:E,'Summary by Class and Haircuts'!A:A,0))</f>
        <v>0</v>
      </c>
      <c r="P316" s="16">
        <f>N316*INDEX('Summary by Class and Haircuts'!H:H,MATCH(E:E,'Summary by Class and Haircuts'!A:A,0))</f>
        <v>41654.973254537952</v>
      </c>
      <c r="Q316" s="16">
        <f t="shared" si="30"/>
        <v>41654.973254537952</v>
      </c>
    </row>
    <row r="317" spans="1:17">
      <c r="A317" s="11" t="s">
        <v>797</v>
      </c>
      <c r="B317" s="54" t="s">
        <v>797</v>
      </c>
      <c r="C317" s="12" t="s">
        <v>798</v>
      </c>
      <c r="D317" s="15" t="s">
        <v>799</v>
      </c>
      <c r="E317" s="79" t="s">
        <v>1177</v>
      </c>
      <c r="F317" s="16">
        <f>IFERROR(IFERROR(INDEX('2021 FFS IP'!K:K,MATCH(A:A,'2021 FFS IP'!A:A,0)),INDEX('2021 FFS IMD'!K:K,MATCH(A:A,'2021 FFS IMD'!A:A,0))),0)</f>
        <v>-73070.347483557402</v>
      </c>
      <c r="G317" s="16">
        <f>IFERROR(INDEX('2021 FFS OP'!K:K,MATCH(A:A,'2021 FFS OP'!A:A,0)),0)</f>
        <v>24402.419387092508</v>
      </c>
      <c r="H317" s="16">
        <f t="shared" si="25"/>
        <v>-48667.928096464893</v>
      </c>
      <c r="I317" s="16">
        <v>166360.21487093228</v>
      </c>
      <c r="J317" s="16">
        <v>274012.13941551058</v>
      </c>
      <c r="K317" s="16">
        <f t="shared" si="26"/>
        <v>440372.35428644286</v>
      </c>
      <c r="L317" s="17" t="str">
        <f t="shared" si="27"/>
        <v>Yes</v>
      </c>
      <c r="M317" s="16">
        <f t="shared" si="28"/>
        <v>166360.21487093228</v>
      </c>
      <c r="N317" s="16">
        <f t="shared" si="29"/>
        <v>274012.13941551058</v>
      </c>
      <c r="O317" s="16">
        <f>M317*INDEX('Summary by Class and Haircuts'!D:D,MATCH(E:E,'Summary by Class and Haircuts'!A:A,0))</f>
        <v>73369.624500988546</v>
      </c>
      <c r="P317" s="16">
        <f>N317*INDEX('Summary by Class and Haircuts'!H:H,MATCH(E:E,'Summary by Class and Haircuts'!A:A,0))</f>
        <v>138202.21508434403</v>
      </c>
      <c r="Q317" s="16">
        <f t="shared" si="30"/>
        <v>211571.83958533258</v>
      </c>
    </row>
    <row r="318" spans="1:17">
      <c r="A318" s="11" t="s">
        <v>291</v>
      </c>
      <c r="B318" s="54" t="s">
        <v>291</v>
      </c>
      <c r="C318" s="12" t="s">
        <v>292</v>
      </c>
      <c r="D318" s="15" t="s">
        <v>293</v>
      </c>
      <c r="E318" s="79" t="s">
        <v>1177</v>
      </c>
      <c r="F318" s="16">
        <f>IFERROR(IFERROR(INDEX('2021 FFS IP'!K:K,MATCH(A:A,'2021 FFS IP'!A:A,0)),INDEX('2021 FFS IMD'!K:K,MATCH(A:A,'2021 FFS IMD'!A:A,0))),0)</f>
        <v>0</v>
      </c>
      <c r="G318" s="16">
        <f>IFERROR(INDEX('2021 FFS OP'!K:K,MATCH(A:A,'2021 FFS OP'!A:A,0)),0)</f>
        <v>14073.274625803604</v>
      </c>
      <c r="H318" s="16">
        <f t="shared" si="25"/>
        <v>14073.274625803604</v>
      </c>
      <c r="I318" s="16">
        <v>0</v>
      </c>
      <c r="J318" s="16">
        <v>18145.133519879826</v>
      </c>
      <c r="K318" s="16">
        <f t="shared" si="26"/>
        <v>18145.133519879826</v>
      </c>
      <c r="L318" s="17" t="str">
        <f t="shared" si="27"/>
        <v>Yes</v>
      </c>
      <c r="M318" s="16">
        <f t="shared" si="28"/>
        <v>0</v>
      </c>
      <c r="N318" s="16">
        <f t="shared" si="29"/>
        <v>18145.133519879826</v>
      </c>
      <c r="O318" s="16">
        <f>M318*INDEX('Summary by Class and Haircuts'!D:D,MATCH(E:E,'Summary by Class and Haircuts'!A:A,0))</f>
        <v>0</v>
      </c>
      <c r="P318" s="16">
        <f>N318*INDEX('Summary by Class and Haircuts'!H:H,MATCH(E:E,'Summary by Class and Haircuts'!A:A,0))</f>
        <v>9151.7757235051286</v>
      </c>
      <c r="Q318" s="16">
        <f t="shared" si="30"/>
        <v>9151.7757235051286</v>
      </c>
    </row>
    <row r="319" spans="1:17" ht="23.25">
      <c r="A319" s="11" t="s">
        <v>1141</v>
      </c>
      <c r="B319" s="54" t="s">
        <v>1141</v>
      </c>
      <c r="C319" s="12" t="s">
        <v>1142</v>
      </c>
      <c r="D319" s="15" t="s">
        <v>1143</v>
      </c>
      <c r="E319" s="79" t="s">
        <v>1177</v>
      </c>
      <c r="F319" s="16">
        <f>IFERROR(IFERROR(INDEX('2021 FFS IP'!K:K,MATCH(A:A,'2021 FFS IP'!A:A,0)),INDEX('2021 FFS IMD'!K:K,MATCH(A:A,'2021 FFS IMD'!A:A,0))),0)</f>
        <v>-1700.3355281799795</v>
      </c>
      <c r="G319" s="16">
        <f>IFERROR(INDEX('2021 FFS OP'!K:K,MATCH(A:A,'2021 FFS OP'!A:A,0)),0)</f>
        <v>5000.4575391248245</v>
      </c>
      <c r="H319" s="16">
        <f t="shared" si="25"/>
        <v>3300.122010944845</v>
      </c>
      <c r="I319" s="16">
        <v>3078.0768153604768</v>
      </c>
      <c r="J319" s="16">
        <v>11179.769366648809</v>
      </c>
      <c r="K319" s="16">
        <f t="shared" si="26"/>
        <v>14257.846182009285</v>
      </c>
      <c r="L319" s="17" t="str">
        <f t="shared" si="27"/>
        <v>Yes</v>
      </c>
      <c r="M319" s="16">
        <f t="shared" si="28"/>
        <v>3078.0768153604768</v>
      </c>
      <c r="N319" s="16">
        <f t="shared" si="29"/>
        <v>11179.769366648809</v>
      </c>
      <c r="O319" s="16">
        <f>M319*INDEX('Summary by Class and Haircuts'!D:D,MATCH(E:E,'Summary by Class and Haircuts'!A:A,0))</f>
        <v>1357.5201276543726</v>
      </c>
      <c r="P319" s="16">
        <f>N319*INDEX('Summary by Class and Haircuts'!H:H,MATCH(E:E,'Summary by Class and Haircuts'!A:A,0))</f>
        <v>5638.6877380641336</v>
      </c>
      <c r="Q319" s="16">
        <f t="shared" si="30"/>
        <v>6996.2078657185066</v>
      </c>
    </row>
    <row r="320" spans="1:17">
      <c r="A320" s="11" t="s">
        <v>395</v>
      </c>
      <c r="B320" s="54" t="s">
        <v>395</v>
      </c>
      <c r="C320" s="12" t="s">
        <v>396</v>
      </c>
      <c r="D320" s="15" t="s">
        <v>397</v>
      </c>
      <c r="E320" s="79" t="s">
        <v>1177</v>
      </c>
      <c r="F320" s="16">
        <f>IFERROR(IFERROR(INDEX('2021 FFS IP'!K:K,MATCH(A:A,'2021 FFS IP'!A:A,0)),INDEX('2021 FFS IMD'!K:K,MATCH(A:A,'2021 FFS IMD'!A:A,0))),0)</f>
        <v>-2536.1390925299202</v>
      </c>
      <c r="G320" s="16">
        <f>IFERROR(INDEX('2021 FFS OP'!K:K,MATCH(A:A,'2021 FFS OP'!A:A,0)),0)</f>
        <v>-11308.740590059033</v>
      </c>
      <c r="H320" s="16">
        <f t="shared" si="25"/>
        <v>-13844.879682588953</v>
      </c>
      <c r="I320" s="16">
        <v>58741.842512879128</v>
      </c>
      <c r="J320" s="16">
        <v>76065.085844068206</v>
      </c>
      <c r="K320" s="16">
        <f t="shared" si="26"/>
        <v>134806.92835694732</v>
      </c>
      <c r="L320" s="17" t="str">
        <f t="shared" si="27"/>
        <v>Yes</v>
      </c>
      <c r="M320" s="16">
        <f t="shared" si="28"/>
        <v>58741.842512879128</v>
      </c>
      <c r="N320" s="16">
        <f t="shared" si="29"/>
        <v>76065.085844068206</v>
      </c>
      <c r="O320" s="16">
        <f>M320*INDEX('Summary by Class and Haircuts'!D:D,MATCH(E:E,'Summary by Class and Haircuts'!A:A,0))</f>
        <v>25906.83674585227</v>
      </c>
      <c r="P320" s="16">
        <f>N320*INDEX('Summary by Class and Haircuts'!H:H,MATCH(E:E,'Summary by Class and Haircuts'!A:A,0))</f>
        <v>38364.589892457698</v>
      </c>
      <c r="Q320" s="16">
        <f t="shared" si="30"/>
        <v>64271.426638309968</v>
      </c>
    </row>
    <row r="321" spans="1:17">
      <c r="A321" s="11" t="s">
        <v>297</v>
      </c>
      <c r="B321" s="54" t="s">
        <v>297</v>
      </c>
      <c r="C321" s="12" t="s">
        <v>298</v>
      </c>
      <c r="D321" s="15" t="s">
        <v>299</v>
      </c>
      <c r="E321" s="79" t="s">
        <v>1177</v>
      </c>
      <c r="F321" s="16">
        <f>IFERROR(IFERROR(INDEX('2021 FFS IP'!K:K,MATCH(A:A,'2021 FFS IP'!A:A,0)),INDEX('2021 FFS IMD'!K:K,MATCH(A:A,'2021 FFS IMD'!A:A,0))),0)</f>
        <v>-23519.44027761753</v>
      </c>
      <c r="G321" s="16">
        <f>IFERROR(INDEX('2021 FFS OP'!K:K,MATCH(A:A,'2021 FFS OP'!A:A,0)),0)</f>
        <v>3028.2814200511602</v>
      </c>
      <c r="H321" s="16">
        <f t="shared" si="25"/>
        <v>-20491.15885756637</v>
      </c>
      <c r="I321" s="16">
        <v>-21050.278468570719</v>
      </c>
      <c r="J321" s="16">
        <v>8019.860998552922</v>
      </c>
      <c r="K321" s="16">
        <f t="shared" si="26"/>
        <v>-13030.417470017797</v>
      </c>
      <c r="L321" s="17" t="str">
        <f t="shared" si="27"/>
        <v>No</v>
      </c>
      <c r="M321" s="16">
        <f t="shared" si="28"/>
        <v>0</v>
      </c>
      <c r="N321" s="16">
        <f t="shared" si="29"/>
        <v>8019.860998552922</v>
      </c>
      <c r="O321" s="16">
        <f>M321*INDEX('Summary by Class and Haircuts'!D:D,MATCH(E:E,'Summary by Class and Haircuts'!A:A,0))</f>
        <v>0</v>
      </c>
      <c r="P321" s="16">
        <f>N321*INDEX('Summary by Class and Haircuts'!H:H,MATCH(E:E,'Summary by Class and Haircuts'!A:A,0))</f>
        <v>4044.9396038904606</v>
      </c>
      <c r="Q321" s="16">
        <f t="shared" si="30"/>
        <v>4044.9396038904606</v>
      </c>
    </row>
    <row r="322" spans="1:17" ht="23.25">
      <c r="A322" s="11" t="s">
        <v>4</v>
      </c>
      <c r="B322" s="54" t="s">
        <v>4</v>
      </c>
      <c r="C322" s="12" t="s">
        <v>5</v>
      </c>
      <c r="D322" s="15" t="s">
        <v>6</v>
      </c>
      <c r="E322" s="79" t="s">
        <v>1177</v>
      </c>
      <c r="F322" s="16">
        <f>IFERROR(IFERROR(INDEX('2021 FFS IP'!K:K,MATCH(A:A,'2021 FFS IP'!A:A,0)),INDEX('2021 FFS IMD'!K:K,MATCH(A:A,'2021 FFS IMD'!A:A,0))),0)</f>
        <v>48744.353053308907</v>
      </c>
      <c r="G322" s="16">
        <f>IFERROR(INDEX('2021 FFS OP'!K:K,MATCH(A:A,'2021 FFS OP'!A:A,0)),0)</f>
        <v>20518.059400007114</v>
      </c>
      <c r="H322" s="16">
        <f t="shared" si="25"/>
        <v>69262.412453316021</v>
      </c>
      <c r="I322" s="16">
        <v>285605.06882754934</v>
      </c>
      <c r="J322" s="16">
        <v>28103.311684112461</v>
      </c>
      <c r="K322" s="16">
        <f t="shared" si="26"/>
        <v>313708.38051166182</v>
      </c>
      <c r="L322" s="17" t="str">
        <f t="shared" si="27"/>
        <v>Yes</v>
      </c>
      <c r="M322" s="16">
        <f t="shared" si="28"/>
        <v>285605.06882754934</v>
      </c>
      <c r="N322" s="16">
        <f t="shared" si="29"/>
        <v>28103.311684112461</v>
      </c>
      <c r="O322" s="16">
        <f>M322*INDEX('Summary by Class and Haircuts'!D:D,MATCH(E:E,'Summary by Class and Haircuts'!A:A,0))</f>
        <v>125960.02398598523</v>
      </c>
      <c r="P322" s="16">
        <f>N322*INDEX('Summary by Class and Haircuts'!H:H,MATCH(E:E,'Summary by Class and Haircuts'!A:A,0))</f>
        <v>14174.33524746319</v>
      </c>
      <c r="Q322" s="16">
        <f t="shared" si="30"/>
        <v>140134.35923344843</v>
      </c>
    </row>
    <row r="323" spans="1:17">
      <c r="A323" s="11" t="s">
        <v>657</v>
      </c>
      <c r="B323" s="54" t="s">
        <v>657</v>
      </c>
      <c r="C323" s="12" t="s">
        <v>658</v>
      </c>
      <c r="D323" s="15" t="s">
        <v>659</v>
      </c>
      <c r="E323" s="79" t="s">
        <v>1177</v>
      </c>
      <c r="F323" s="16">
        <f>IFERROR(IFERROR(INDEX('2021 FFS IP'!K:K,MATCH(A:A,'2021 FFS IP'!A:A,0)),INDEX('2021 FFS IMD'!K:K,MATCH(A:A,'2021 FFS IMD'!A:A,0))),0)</f>
        <v>0</v>
      </c>
      <c r="G323" s="16">
        <f>IFERROR(INDEX('2021 FFS OP'!K:K,MATCH(A:A,'2021 FFS OP'!A:A,0)),0)</f>
        <v>-26553.013610842958</v>
      </c>
      <c r="H323" s="16">
        <f t="shared" si="25"/>
        <v>-26553.013610842958</v>
      </c>
      <c r="I323" s="16">
        <v>0</v>
      </c>
      <c r="J323" s="16">
        <v>63385.784020535117</v>
      </c>
      <c r="K323" s="16">
        <f t="shared" si="26"/>
        <v>63385.784020535117</v>
      </c>
      <c r="L323" s="17" t="str">
        <f t="shared" si="27"/>
        <v>Yes</v>
      </c>
      <c r="M323" s="16">
        <f t="shared" si="28"/>
        <v>0</v>
      </c>
      <c r="N323" s="16">
        <f t="shared" si="29"/>
        <v>63385.784020535117</v>
      </c>
      <c r="O323" s="16">
        <f>M323*INDEX('Summary by Class and Haircuts'!D:D,MATCH(E:E,'Summary by Class and Haircuts'!A:A,0))</f>
        <v>0</v>
      </c>
      <c r="P323" s="16">
        <f>N323*INDEX('Summary by Class and Haircuts'!H:H,MATCH(E:E,'Summary by Class and Haircuts'!A:A,0))</f>
        <v>31969.590015908267</v>
      </c>
      <c r="Q323" s="16">
        <f t="shared" si="30"/>
        <v>31969.590015908267</v>
      </c>
    </row>
    <row r="324" spans="1:17">
      <c r="A324" s="11" t="s">
        <v>282</v>
      </c>
      <c r="B324" s="54" t="s">
        <v>282</v>
      </c>
      <c r="C324" s="12" t="s">
        <v>283</v>
      </c>
      <c r="D324" s="15" t="s">
        <v>284</v>
      </c>
      <c r="E324" s="79" t="s">
        <v>1177</v>
      </c>
      <c r="F324" s="16">
        <f>IFERROR(IFERROR(INDEX('2021 FFS IP'!K:K,MATCH(A:A,'2021 FFS IP'!A:A,0)),INDEX('2021 FFS IMD'!K:K,MATCH(A:A,'2021 FFS IMD'!A:A,0))),0)</f>
        <v>-68051.793792252283</v>
      </c>
      <c r="G324" s="16">
        <f>IFERROR(INDEX('2021 FFS OP'!K:K,MATCH(A:A,'2021 FFS OP'!A:A,0)),0)</f>
        <v>4931.5630793984174</v>
      </c>
      <c r="H324" s="16">
        <f t="shared" si="25"/>
        <v>-63120.230712853867</v>
      </c>
      <c r="I324" s="16">
        <v>0</v>
      </c>
      <c r="J324" s="16">
        <v>0</v>
      </c>
      <c r="K324" s="16">
        <f t="shared" si="26"/>
        <v>0</v>
      </c>
      <c r="L324" s="17" t="str">
        <f t="shared" si="27"/>
        <v>No</v>
      </c>
      <c r="M324" s="16">
        <f t="shared" si="28"/>
        <v>0</v>
      </c>
      <c r="N324" s="16">
        <f t="shared" si="29"/>
        <v>4931.5630793984174</v>
      </c>
      <c r="O324" s="16">
        <f>M324*INDEX('Summary by Class and Haircuts'!D:D,MATCH(E:E,'Summary by Class and Haircuts'!A:A,0))</f>
        <v>0</v>
      </c>
      <c r="P324" s="16">
        <f>N324*INDEX('Summary by Class and Haircuts'!H:H,MATCH(E:E,'Summary by Class and Haircuts'!A:A,0))</f>
        <v>2487.3092953284336</v>
      </c>
      <c r="Q324" s="16">
        <f t="shared" si="30"/>
        <v>2487.3092953284336</v>
      </c>
    </row>
    <row r="325" spans="1:17">
      <c r="A325" s="11" t="s">
        <v>219</v>
      </c>
      <c r="B325" s="54" t="s">
        <v>219</v>
      </c>
      <c r="C325" s="12" t="s">
        <v>220</v>
      </c>
      <c r="D325" s="15" t="s">
        <v>221</v>
      </c>
      <c r="E325" s="79" t="s">
        <v>1177</v>
      </c>
      <c r="F325" s="16">
        <f>IFERROR(IFERROR(INDEX('2021 FFS IP'!K:K,MATCH(A:A,'2021 FFS IP'!A:A,0)),INDEX('2021 FFS IMD'!K:K,MATCH(A:A,'2021 FFS IMD'!A:A,0))),0)</f>
        <v>17272.56359713772</v>
      </c>
      <c r="G325" s="16">
        <f>IFERROR(INDEX('2021 FFS OP'!K:K,MATCH(A:A,'2021 FFS OP'!A:A,0)),0)</f>
        <v>50862.131360554471</v>
      </c>
      <c r="H325" s="16">
        <f t="shared" ref="H325:H388" si="31">F325+G325</f>
        <v>68134.694957692191</v>
      </c>
      <c r="I325" s="16">
        <v>45278.530505305665</v>
      </c>
      <c r="J325" s="16">
        <v>52463.266407644362</v>
      </c>
      <c r="K325" s="16">
        <f t="shared" ref="K325:K388" si="32">I325+J325</f>
        <v>97741.796912950027</v>
      </c>
      <c r="L325" s="17" t="str">
        <f t="shared" ref="L325:L388" si="33">IF(K325&gt;0,"Yes","No")</f>
        <v>Yes</v>
      </c>
      <c r="M325" s="16">
        <f t="shared" ref="M325:M388" si="34">MAX(F325,I325,0)</f>
        <v>45278.530505305665</v>
      </c>
      <c r="N325" s="16">
        <f t="shared" ref="N325:N388" si="35">MAX(G325,J325,0)</f>
        <v>52463.266407644362</v>
      </c>
      <c r="O325" s="16">
        <f>M325*INDEX('Summary by Class and Haircuts'!D:D,MATCH(E:E,'Summary by Class and Haircuts'!A:A,0))</f>
        <v>19969.13014153175</v>
      </c>
      <c r="P325" s="16">
        <f>N325*INDEX('Summary by Class and Haircuts'!H:H,MATCH(E:E,'Summary by Class and Haircuts'!A:A,0))</f>
        <v>26460.651135976961</v>
      </c>
      <c r="Q325" s="16">
        <f t="shared" ref="Q325:Q388" si="36">O325+P325</f>
        <v>46429.781277508708</v>
      </c>
    </row>
    <row r="326" spans="1:17" ht="23.25">
      <c r="A326" s="11" t="s">
        <v>839</v>
      </c>
      <c r="B326" s="54" t="s">
        <v>839</v>
      </c>
      <c r="C326" s="12" t="s">
        <v>840</v>
      </c>
      <c r="D326" s="15" t="s">
        <v>841</v>
      </c>
      <c r="E326" s="79" t="s">
        <v>1177</v>
      </c>
      <c r="F326" s="16">
        <f>IFERROR(IFERROR(INDEX('2021 FFS IP'!K:K,MATCH(A:A,'2021 FFS IP'!A:A,0)),INDEX('2021 FFS IMD'!K:K,MATCH(A:A,'2021 FFS IMD'!A:A,0))),0)</f>
        <v>5070.2382350758562</v>
      </c>
      <c r="G326" s="16">
        <f>IFERROR(INDEX('2021 FFS OP'!K:K,MATCH(A:A,'2021 FFS OP'!A:A,0)),0)</f>
        <v>-19421.895480283296</v>
      </c>
      <c r="H326" s="16">
        <f t="shared" si="31"/>
        <v>-14351.65724520744</v>
      </c>
      <c r="I326" s="16">
        <v>2192.1233554866558</v>
      </c>
      <c r="J326" s="16">
        <v>31639.717933050968</v>
      </c>
      <c r="K326" s="16">
        <f t="shared" si="32"/>
        <v>33831.841288537624</v>
      </c>
      <c r="L326" s="17" t="str">
        <f t="shared" si="33"/>
        <v>Yes</v>
      </c>
      <c r="M326" s="16">
        <f t="shared" si="34"/>
        <v>5070.2382350758562</v>
      </c>
      <c r="N326" s="16">
        <f t="shared" si="35"/>
        <v>31639.717933050968</v>
      </c>
      <c r="O326" s="16">
        <f>M326*INDEX('Summary by Class and Haircuts'!D:D,MATCH(E:E,'Summary by Class and Haircuts'!A:A,0))</f>
        <v>2236.1204313584317</v>
      </c>
      <c r="P326" s="16">
        <f>N326*INDEX('Summary by Class and Haircuts'!H:H,MATCH(E:E,'Summary by Class and Haircuts'!A:A,0))</f>
        <v>15957.975848510781</v>
      </c>
      <c r="Q326" s="16">
        <f t="shared" si="36"/>
        <v>18194.096279869213</v>
      </c>
    </row>
    <row r="327" spans="1:17">
      <c r="A327" s="11" t="s">
        <v>569</v>
      </c>
      <c r="B327" s="54" t="s">
        <v>569</v>
      </c>
      <c r="C327" s="12" t="s">
        <v>570</v>
      </c>
      <c r="D327" s="15" t="s">
        <v>571</v>
      </c>
      <c r="E327" s="79" t="s">
        <v>1177</v>
      </c>
      <c r="F327" s="16">
        <f>IFERROR(IFERROR(INDEX('2021 FFS IP'!K:K,MATCH(A:A,'2021 FFS IP'!A:A,0)),INDEX('2021 FFS IMD'!K:K,MATCH(A:A,'2021 FFS IMD'!A:A,0))),0)</f>
        <v>0</v>
      </c>
      <c r="G327" s="16">
        <f>IFERROR(INDEX('2021 FFS OP'!K:K,MATCH(A:A,'2021 FFS OP'!A:A,0)),0)</f>
        <v>-3586.0050247625986</v>
      </c>
      <c r="H327" s="16">
        <f t="shared" si="31"/>
        <v>-3586.0050247625986</v>
      </c>
      <c r="I327" s="16">
        <v>0</v>
      </c>
      <c r="J327" s="16">
        <v>24508.754090380353</v>
      </c>
      <c r="K327" s="16">
        <f t="shared" si="32"/>
        <v>24508.754090380353</v>
      </c>
      <c r="L327" s="17" t="str">
        <f t="shared" si="33"/>
        <v>Yes</v>
      </c>
      <c r="M327" s="16">
        <f t="shared" si="34"/>
        <v>0</v>
      </c>
      <c r="N327" s="16">
        <f t="shared" si="35"/>
        <v>24508.754090380353</v>
      </c>
      <c r="O327" s="16">
        <f>M327*INDEX('Summary by Class and Haircuts'!D:D,MATCH(E:E,'Summary by Class and Haircuts'!A:A,0))</f>
        <v>0</v>
      </c>
      <c r="P327" s="16">
        <f>N327*INDEX('Summary by Class and Haircuts'!H:H,MATCH(E:E,'Summary by Class and Haircuts'!A:A,0))</f>
        <v>12361.365125914235</v>
      </c>
      <c r="Q327" s="16">
        <f t="shared" si="36"/>
        <v>12361.365125914235</v>
      </c>
    </row>
    <row r="328" spans="1:17" ht="23.25">
      <c r="A328" s="11" t="s">
        <v>1794</v>
      </c>
      <c r="B328" s="54" t="s">
        <v>22</v>
      </c>
      <c r="C328" s="12" t="s">
        <v>23</v>
      </c>
      <c r="D328" s="15" t="s">
        <v>24</v>
      </c>
      <c r="E328" s="79" t="s">
        <v>1177</v>
      </c>
      <c r="F328" s="16">
        <f>IFERROR(IFERROR(INDEX('2021 FFS IP'!K:K,MATCH(A:A,'2021 FFS IP'!A:A,0)),INDEX('2021 FFS IMD'!K:K,MATCH(A:A,'2021 FFS IMD'!A:A,0))),0)</f>
        <v>467697.21432415798</v>
      </c>
      <c r="G328" s="16">
        <f>IFERROR(INDEX('2021 FFS OP'!K:K,MATCH(A:A,'2021 FFS OP'!A:A,0)),0)</f>
        <v>147753.53417914503</v>
      </c>
      <c r="H328" s="16">
        <f t="shared" si="31"/>
        <v>615450.74850330304</v>
      </c>
      <c r="I328" s="16">
        <v>0</v>
      </c>
      <c r="J328" s="16">
        <v>0</v>
      </c>
      <c r="K328" s="16">
        <f t="shared" si="32"/>
        <v>0</v>
      </c>
      <c r="L328" s="17" t="str">
        <f t="shared" si="33"/>
        <v>No</v>
      </c>
      <c r="M328" s="16">
        <f t="shared" si="34"/>
        <v>467697.21432415798</v>
      </c>
      <c r="N328" s="16">
        <f t="shared" si="35"/>
        <v>147753.53417914503</v>
      </c>
      <c r="O328" s="16">
        <f>M328*INDEX('Summary by Class and Haircuts'!D:D,MATCH(E:E,'Summary by Class and Haircuts'!A:A,0))</f>
        <v>206267.88094584009</v>
      </c>
      <c r="P328" s="16">
        <f>N328*INDEX('Summary by Class and Haircuts'!H:H,MATCH(E:E,'Summary by Class and Haircuts'!A:A,0))</f>
        <v>74521.755691756422</v>
      </c>
      <c r="Q328" s="16">
        <f t="shared" si="36"/>
        <v>280789.63663759653</v>
      </c>
    </row>
    <row r="329" spans="1:17">
      <c r="A329" s="11" t="s">
        <v>551</v>
      </c>
      <c r="B329" s="54" t="s">
        <v>551</v>
      </c>
      <c r="C329" s="12" t="s">
        <v>552</v>
      </c>
      <c r="D329" s="15" t="s">
        <v>553</v>
      </c>
      <c r="E329" s="79" t="s">
        <v>1177</v>
      </c>
      <c r="F329" s="16">
        <f>IFERROR(IFERROR(INDEX('2021 FFS IP'!K:K,MATCH(A:A,'2021 FFS IP'!A:A,0)),INDEX('2021 FFS IMD'!K:K,MATCH(A:A,'2021 FFS IMD'!A:A,0))),0)</f>
        <v>0</v>
      </c>
      <c r="G329" s="16">
        <f>IFERROR(INDEX('2021 FFS OP'!K:K,MATCH(A:A,'2021 FFS OP'!A:A,0)),0)</f>
        <v>1967.24771195215</v>
      </c>
      <c r="H329" s="16">
        <f t="shared" si="31"/>
        <v>1967.24771195215</v>
      </c>
      <c r="I329" s="16">
        <v>0</v>
      </c>
      <c r="J329" s="16">
        <v>15933.861324035519</v>
      </c>
      <c r="K329" s="16">
        <f t="shared" si="32"/>
        <v>15933.861324035519</v>
      </c>
      <c r="L329" s="17" t="str">
        <f t="shared" si="33"/>
        <v>Yes</v>
      </c>
      <c r="M329" s="16">
        <f t="shared" si="34"/>
        <v>0</v>
      </c>
      <c r="N329" s="16">
        <f t="shared" si="35"/>
        <v>15933.861324035519</v>
      </c>
      <c r="O329" s="16">
        <f>M329*INDEX('Summary by Class and Haircuts'!D:D,MATCH(E:E,'Summary by Class and Haircuts'!A:A,0))</f>
        <v>0</v>
      </c>
      <c r="P329" s="16">
        <f>N329*INDEX('Summary by Class and Haircuts'!H:H,MATCH(E:E,'Summary by Class and Haircuts'!A:A,0))</f>
        <v>8036.4867575783655</v>
      </c>
      <c r="Q329" s="16">
        <f t="shared" si="36"/>
        <v>8036.4867575783655</v>
      </c>
    </row>
    <row r="330" spans="1:17">
      <c r="A330" s="11" t="s">
        <v>739</v>
      </c>
      <c r="B330" s="54" t="s">
        <v>739</v>
      </c>
      <c r="C330" s="12" t="s">
        <v>740</v>
      </c>
      <c r="D330" s="15" t="s">
        <v>741</v>
      </c>
      <c r="E330" s="79" t="s">
        <v>1177</v>
      </c>
      <c r="F330" s="16">
        <f>IFERROR(IFERROR(INDEX('2021 FFS IP'!K:K,MATCH(A:A,'2021 FFS IP'!A:A,0)),INDEX('2021 FFS IMD'!K:K,MATCH(A:A,'2021 FFS IMD'!A:A,0))),0)</f>
        <v>0</v>
      </c>
      <c r="G330" s="16">
        <f>IFERROR(INDEX('2021 FFS OP'!K:K,MATCH(A:A,'2021 FFS OP'!A:A,0)),0)</f>
        <v>-30570.536982682206</v>
      </c>
      <c r="H330" s="16">
        <f t="shared" si="31"/>
        <v>-30570.536982682206</v>
      </c>
      <c r="I330" s="16">
        <v>0</v>
      </c>
      <c r="J330" s="16">
        <v>18822.024284237035</v>
      </c>
      <c r="K330" s="16">
        <f t="shared" si="32"/>
        <v>18822.024284237035</v>
      </c>
      <c r="L330" s="17" t="str">
        <f t="shared" si="33"/>
        <v>Yes</v>
      </c>
      <c r="M330" s="16">
        <f t="shared" si="34"/>
        <v>0</v>
      </c>
      <c r="N330" s="16">
        <f t="shared" si="35"/>
        <v>18822.024284237035</v>
      </c>
      <c r="O330" s="16">
        <f>M330*INDEX('Summary by Class and Haircuts'!D:D,MATCH(E:E,'Summary by Class and Haircuts'!A:A,0))</f>
        <v>0</v>
      </c>
      <c r="P330" s="16">
        <f>N330*INDEX('Summary by Class and Haircuts'!H:H,MATCH(E:E,'Summary by Class and Haircuts'!A:A,0))</f>
        <v>9493.175937392898</v>
      </c>
      <c r="Q330" s="16">
        <f t="shared" si="36"/>
        <v>9493.175937392898</v>
      </c>
    </row>
    <row r="331" spans="1:17" ht="23.25">
      <c r="A331" s="11" t="s">
        <v>1583</v>
      </c>
      <c r="B331" s="54" t="s">
        <v>1583</v>
      </c>
      <c r="C331" s="12" t="s">
        <v>1585</v>
      </c>
      <c r="D331" s="18" t="s">
        <v>1784</v>
      </c>
      <c r="E331" s="79" t="s">
        <v>1177</v>
      </c>
      <c r="F331" s="16">
        <f>IFERROR(IFERROR(INDEX('2021 FFS IP'!K:K,MATCH(A:A,'2021 FFS IP'!A:A,0)),INDEX('2021 FFS IMD'!K:K,MATCH(A:A,'2021 FFS IMD'!A:A,0))),0)</f>
        <v>-5205.304533922812</v>
      </c>
      <c r="G331" s="16">
        <f>IFERROR(INDEX('2021 FFS OP'!K:K,MATCH(A:A,'2021 FFS OP'!A:A,0)),0)</f>
        <v>-19229.864435206833</v>
      </c>
      <c r="H331" s="16">
        <f t="shared" si="31"/>
        <v>-24435.168969129645</v>
      </c>
      <c r="I331" s="16">
        <v>-15429.554273656026</v>
      </c>
      <c r="J331" s="16">
        <v>-6685.1458470027355</v>
      </c>
      <c r="K331" s="16">
        <f t="shared" si="32"/>
        <v>-22114.700120658759</v>
      </c>
      <c r="L331" s="17" t="str">
        <f t="shared" si="33"/>
        <v>No</v>
      </c>
      <c r="M331" s="16">
        <f t="shared" si="34"/>
        <v>0</v>
      </c>
      <c r="N331" s="16">
        <f t="shared" si="35"/>
        <v>0</v>
      </c>
      <c r="O331" s="16">
        <f>M331*INDEX('Summary by Class and Haircuts'!D:D,MATCH(E:E,'Summary by Class and Haircuts'!A:A,0))</f>
        <v>0</v>
      </c>
      <c r="P331" s="16">
        <f>N331*INDEX('Summary by Class and Haircuts'!H:H,MATCH(E:E,'Summary by Class and Haircuts'!A:A,0))</f>
        <v>0</v>
      </c>
      <c r="Q331" s="16">
        <f t="shared" si="36"/>
        <v>0</v>
      </c>
    </row>
    <row r="332" spans="1:17" ht="23.25">
      <c r="A332" s="11" t="s">
        <v>404</v>
      </c>
      <c r="B332" s="54" t="s">
        <v>404</v>
      </c>
      <c r="C332" s="12" t="s">
        <v>405</v>
      </c>
      <c r="D332" s="15" t="s">
        <v>406</v>
      </c>
      <c r="E332" s="79" t="s">
        <v>1177</v>
      </c>
      <c r="F332" s="16">
        <f>IFERROR(IFERROR(INDEX('2021 FFS IP'!K:K,MATCH(A:A,'2021 FFS IP'!A:A,0)),INDEX('2021 FFS IMD'!K:K,MATCH(A:A,'2021 FFS IMD'!A:A,0))),0)</f>
        <v>0</v>
      </c>
      <c r="G332" s="16">
        <f>IFERROR(INDEX('2021 FFS OP'!K:K,MATCH(A:A,'2021 FFS OP'!A:A,0)),0)</f>
        <v>-5653.5438812142165</v>
      </c>
      <c r="H332" s="16">
        <f t="shared" si="31"/>
        <v>-5653.5438812142165</v>
      </c>
      <c r="I332" s="16">
        <v>0</v>
      </c>
      <c r="J332" s="16">
        <v>35107.029432111114</v>
      </c>
      <c r="K332" s="16">
        <f t="shared" si="32"/>
        <v>35107.029432111114</v>
      </c>
      <c r="L332" s="17" t="str">
        <f t="shared" si="33"/>
        <v>Yes</v>
      </c>
      <c r="M332" s="16">
        <f t="shared" si="34"/>
        <v>0</v>
      </c>
      <c r="N332" s="16">
        <f t="shared" si="35"/>
        <v>35107.029432111114</v>
      </c>
      <c r="O332" s="16">
        <f>M332*INDEX('Summary by Class and Haircuts'!D:D,MATCH(E:E,'Summary by Class and Haircuts'!A:A,0))</f>
        <v>0</v>
      </c>
      <c r="P332" s="16">
        <f>N332*INDEX('Summary by Class and Haircuts'!H:H,MATCH(E:E,'Summary by Class and Haircuts'!A:A,0))</f>
        <v>17706.767455261052</v>
      </c>
      <c r="Q332" s="16">
        <f t="shared" si="36"/>
        <v>17706.767455261052</v>
      </c>
    </row>
    <row r="333" spans="1:17" ht="23.25">
      <c r="A333" s="11" t="s">
        <v>207</v>
      </c>
      <c r="B333" s="54" t="s">
        <v>207</v>
      </c>
      <c r="C333" s="12" t="s">
        <v>208</v>
      </c>
      <c r="D333" s="15" t="s">
        <v>209</v>
      </c>
      <c r="E333" s="79" t="s">
        <v>1177</v>
      </c>
      <c r="F333" s="16">
        <f>IFERROR(IFERROR(INDEX('2021 FFS IP'!K:K,MATCH(A:A,'2021 FFS IP'!A:A,0)),INDEX('2021 FFS IMD'!K:K,MATCH(A:A,'2021 FFS IMD'!A:A,0))),0)</f>
        <v>0</v>
      </c>
      <c r="G333" s="16">
        <f>IFERROR(INDEX('2021 FFS OP'!K:K,MATCH(A:A,'2021 FFS OP'!A:A,0)),0)</f>
        <v>-36578.503807641275</v>
      </c>
      <c r="H333" s="16">
        <f t="shared" si="31"/>
        <v>-36578.503807641275</v>
      </c>
      <c r="I333" s="16">
        <v>0</v>
      </c>
      <c r="J333" s="16">
        <v>30811.294418096608</v>
      </c>
      <c r="K333" s="16">
        <f t="shared" si="32"/>
        <v>30811.294418096608</v>
      </c>
      <c r="L333" s="17" t="str">
        <f t="shared" si="33"/>
        <v>Yes</v>
      </c>
      <c r="M333" s="16">
        <f t="shared" si="34"/>
        <v>0</v>
      </c>
      <c r="N333" s="16">
        <f t="shared" si="35"/>
        <v>30811.294418096608</v>
      </c>
      <c r="O333" s="16">
        <f>M333*INDEX('Summary by Class and Haircuts'!D:D,MATCH(E:E,'Summary by Class and Haircuts'!A:A,0))</f>
        <v>0</v>
      </c>
      <c r="P333" s="16">
        <f>N333*INDEX('Summary by Class and Haircuts'!H:H,MATCH(E:E,'Summary by Class and Haircuts'!A:A,0))</f>
        <v>15540.147773306278</v>
      </c>
      <c r="Q333" s="16">
        <f t="shared" si="36"/>
        <v>15540.147773306278</v>
      </c>
    </row>
    <row r="334" spans="1:17" ht="23.25">
      <c r="A334" s="11" t="s">
        <v>285</v>
      </c>
      <c r="B334" s="54" t="s">
        <v>285</v>
      </c>
      <c r="C334" s="12" t="s">
        <v>286</v>
      </c>
      <c r="D334" s="15" t="s">
        <v>287</v>
      </c>
      <c r="E334" s="79" t="s">
        <v>1177</v>
      </c>
      <c r="F334" s="16">
        <f>IFERROR(IFERROR(INDEX('2021 FFS IP'!K:K,MATCH(A:A,'2021 FFS IP'!A:A,0)),INDEX('2021 FFS IMD'!K:K,MATCH(A:A,'2021 FFS IMD'!A:A,0))),0)</f>
        <v>0</v>
      </c>
      <c r="G334" s="16">
        <f>IFERROR(INDEX('2021 FFS OP'!K:K,MATCH(A:A,'2021 FFS OP'!A:A,0)),0)</f>
        <v>22200.058589532335</v>
      </c>
      <c r="H334" s="16">
        <f t="shared" si="31"/>
        <v>22200.058589532335</v>
      </c>
      <c r="I334" s="16">
        <v>0</v>
      </c>
      <c r="J334" s="16">
        <v>46132.982750333467</v>
      </c>
      <c r="K334" s="16">
        <f t="shared" si="32"/>
        <v>46132.982750333467</v>
      </c>
      <c r="L334" s="17" t="str">
        <f t="shared" si="33"/>
        <v>Yes</v>
      </c>
      <c r="M334" s="16">
        <f t="shared" si="34"/>
        <v>0</v>
      </c>
      <c r="N334" s="16">
        <f t="shared" si="35"/>
        <v>46132.982750333467</v>
      </c>
      <c r="O334" s="16">
        <f>M334*INDEX('Summary by Class and Haircuts'!D:D,MATCH(E:E,'Summary by Class and Haircuts'!A:A,0))</f>
        <v>0</v>
      </c>
      <c r="P334" s="16">
        <f>N334*INDEX('Summary by Class and Haircuts'!H:H,MATCH(E:E,'Summary by Class and Haircuts'!A:A,0))</f>
        <v>23267.87571581225</v>
      </c>
      <c r="Q334" s="16">
        <f t="shared" si="36"/>
        <v>23267.87571581225</v>
      </c>
    </row>
    <row r="335" spans="1:17" ht="23.25">
      <c r="A335" s="11" t="s">
        <v>234</v>
      </c>
      <c r="B335" s="54" t="s">
        <v>234</v>
      </c>
      <c r="C335" s="12" t="s">
        <v>235</v>
      </c>
      <c r="D335" s="15" t="s">
        <v>236</v>
      </c>
      <c r="E335" s="79" t="s">
        <v>1177</v>
      </c>
      <c r="F335" s="16">
        <f>IFERROR(IFERROR(INDEX('2021 FFS IP'!K:K,MATCH(A:A,'2021 FFS IP'!A:A,0)),INDEX('2021 FFS IMD'!K:K,MATCH(A:A,'2021 FFS IMD'!A:A,0))),0)</f>
        <v>3765.693121231152</v>
      </c>
      <c r="G335" s="16">
        <f>IFERROR(INDEX('2021 FFS OP'!K:K,MATCH(A:A,'2021 FFS OP'!A:A,0)),0)</f>
        <v>-4334.6998057890987</v>
      </c>
      <c r="H335" s="16">
        <f t="shared" si="31"/>
        <v>-569.00668455794676</v>
      </c>
      <c r="I335" s="16">
        <v>698.77545172671125</v>
      </c>
      <c r="J335" s="16">
        <v>3402.6091221227925</v>
      </c>
      <c r="K335" s="16">
        <f t="shared" si="32"/>
        <v>4101.3845738495038</v>
      </c>
      <c r="L335" s="17" t="str">
        <f t="shared" si="33"/>
        <v>Yes</v>
      </c>
      <c r="M335" s="16">
        <f t="shared" si="34"/>
        <v>3765.693121231152</v>
      </c>
      <c r="N335" s="16">
        <f t="shared" si="35"/>
        <v>3402.6091221227925</v>
      </c>
      <c r="O335" s="16">
        <f>M335*INDEX('Summary by Class and Haircuts'!D:D,MATCH(E:E,'Summary by Class and Haircuts'!A:A,0))</f>
        <v>1660.7786333110839</v>
      </c>
      <c r="P335" s="16">
        <f>N335*INDEX('Summary by Class and Haircuts'!H:H,MATCH(E:E,'Summary by Class and Haircuts'!A:A,0))</f>
        <v>1716.1579729520065</v>
      </c>
      <c r="Q335" s="16">
        <f t="shared" si="36"/>
        <v>3376.9366062630907</v>
      </c>
    </row>
    <row r="336" spans="1:17">
      <c r="A336" s="11" t="s">
        <v>141</v>
      </c>
      <c r="B336" s="54" t="s">
        <v>141</v>
      </c>
      <c r="C336" s="12" t="s">
        <v>142</v>
      </c>
      <c r="D336" s="15" t="s">
        <v>143</v>
      </c>
      <c r="E336" s="79" t="s">
        <v>1177</v>
      </c>
      <c r="F336" s="16">
        <f>IFERROR(IFERROR(INDEX('2021 FFS IP'!K:K,MATCH(A:A,'2021 FFS IP'!A:A,0)),INDEX('2021 FFS IMD'!K:K,MATCH(A:A,'2021 FFS IMD'!A:A,0))),0)</f>
        <v>26457.900446106392</v>
      </c>
      <c r="G336" s="16">
        <f>IFERROR(INDEX('2021 FFS OP'!K:K,MATCH(A:A,'2021 FFS OP'!A:A,0)),0)</f>
        <v>-1883.8656128401453</v>
      </c>
      <c r="H336" s="16">
        <f t="shared" si="31"/>
        <v>24574.034833266247</v>
      </c>
      <c r="I336" s="16">
        <v>8653.947691017107</v>
      </c>
      <c r="J336" s="16">
        <v>13078.505787467704</v>
      </c>
      <c r="K336" s="16">
        <f t="shared" si="32"/>
        <v>21732.453478484811</v>
      </c>
      <c r="L336" s="17" t="str">
        <f t="shared" si="33"/>
        <v>Yes</v>
      </c>
      <c r="M336" s="16">
        <f t="shared" si="34"/>
        <v>26457.900446106392</v>
      </c>
      <c r="N336" s="16">
        <f t="shared" si="35"/>
        <v>13078.505787467704</v>
      </c>
      <c r="O336" s="16">
        <f>M336*INDEX('Summary by Class and Haircuts'!D:D,MATCH(E:E,'Summary by Class and Haircuts'!A:A,0))</f>
        <v>11668.692675838482</v>
      </c>
      <c r="P336" s="16">
        <f>N336*INDEX('Summary by Class and Haircuts'!H:H,MATCH(E:E,'Summary by Class and Haircuts'!A:A,0))</f>
        <v>6596.3445038491491</v>
      </c>
      <c r="Q336" s="16">
        <f t="shared" si="36"/>
        <v>18265.037179687632</v>
      </c>
    </row>
    <row r="337" spans="1:17">
      <c r="A337" s="11" t="s">
        <v>183</v>
      </c>
      <c r="B337" s="11" t="s">
        <v>183</v>
      </c>
      <c r="C337" s="11" t="s">
        <v>184</v>
      </c>
      <c r="D337" s="15" t="s">
        <v>185</v>
      </c>
      <c r="E337" s="79" t="s">
        <v>1177</v>
      </c>
      <c r="F337" s="16">
        <f>IFERROR(IFERROR(INDEX('2021 FFS IP'!K:K,MATCH(A:A,'2021 FFS IP'!A:A,0)),INDEX('2021 FFS IMD'!K:K,MATCH(A:A,'2021 FFS IMD'!A:A,0))),0)</f>
        <v>1545.7532404368212</v>
      </c>
      <c r="G337" s="16">
        <f>IFERROR(INDEX('2021 FFS OP'!K:K,MATCH(A:A,'2021 FFS OP'!A:A,0)),0)</f>
        <v>0</v>
      </c>
      <c r="H337" s="16">
        <f t="shared" si="31"/>
        <v>1545.7532404368212</v>
      </c>
      <c r="I337" s="16">
        <v>0</v>
      </c>
      <c r="J337" s="16">
        <v>0</v>
      </c>
      <c r="K337" s="16">
        <f t="shared" si="32"/>
        <v>0</v>
      </c>
      <c r="L337" s="17" t="str">
        <f t="shared" si="33"/>
        <v>No</v>
      </c>
      <c r="M337" s="16">
        <f t="shared" si="34"/>
        <v>1545.7532404368212</v>
      </c>
      <c r="N337" s="16">
        <f t="shared" si="35"/>
        <v>0</v>
      </c>
      <c r="O337" s="16">
        <f>M337*INDEX('Summary by Class and Haircuts'!D:D,MATCH(E:E,'Summary by Class and Haircuts'!A:A,0))</f>
        <v>681.72149759498734</v>
      </c>
      <c r="P337" s="16">
        <f>N337*INDEX('Summary by Class and Haircuts'!H:H,MATCH(E:E,'Summary by Class and Haircuts'!A:A,0))</f>
        <v>0</v>
      </c>
      <c r="Q337" s="16">
        <f t="shared" si="36"/>
        <v>681.72149759498734</v>
      </c>
    </row>
    <row r="338" spans="1:17" ht="23.25">
      <c r="A338" s="11" t="s">
        <v>264</v>
      </c>
      <c r="B338" s="54" t="s">
        <v>264</v>
      </c>
      <c r="C338" s="12" t="s">
        <v>265</v>
      </c>
      <c r="D338" s="15" t="s">
        <v>266</v>
      </c>
      <c r="E338" s="79" t="s">
        <v>1177</v>
      </c>
      <c r="F338" s="16">
        <f>IFERROR(IFERROR(INDEX('2021 FFS IP'!K:K,MATCH(A:A,'2021 FFS IP'!A:A,0)),INDEX('2021 FFS IMD'!K:K,MATCH(A:A,'2021 FFS IMD'!A:A,0))),0)</f>
        <v>0</v>
      </c>
      <c r="G338" s="16">
        <f>IFERROR(INDEX('2021 FFS OP'!K:K,MATCH(A:A,'2021 FFS OP'!A:A,0)),0)</f>
        <v>5561.69340597255</v>
      </c>
      <c r="H338" s="16">
        <f t="shared" si="31"/>
        <v>5561.69340597255</v>
      </c>
      <c r="I338" s="16">
        <v>0</v>
      </c>
      <c r="J338" s="16">
        <v>0</v>
      </c>
      <c r="K338" s="16">
        <f t="shared" si="32"/>
        <v>0</v>
      </c>
      <c r="L338" s="17" t="str">
        <f t="shared" si="33"/>
        <v>No</v>
      </c>
      <c r="M338" s="16">
        <f t="shared" si="34"/>
        <v>0</v>
      </c>
      <c r="N338" s="16">
        <f t="shared" si="35"/>
        <v>5561.69340597255</v>
      </c>
      <c r="O338" s="16">
        <f>M338*INDEX('Summary by Class and Haircuts'!D:D,MATCH(E:E,'Summary by Class and Haircuts'!A:A,0))</f>
        <v>0</v>
      </c>
      <c r="P338" s="16">
        <f>N338*INDEX('Summary by Class and Haircuts'!H:H,MATCH(E:E,'Summary by Class and Haircuts'!A:A,0))</f>
        <v>2805.1251669541439</v>
      </c>
      <c r="Q338" s="16">
        <f t="shared" si="36"/>
        <v>2805.1251669541439</v>
      </c>
    </row>
    <row r="339" spans="1:17">
      <c r="A339" s="11" t="s">
        <v>240</v>
      </c>
      <c r="B339" s="54" t="s">
        <v>240</v>
      </c>
      <c r="C339" s="12" t="s">
        <v>241</v>
      </c>
      <c r="D339" s="15" t="s">
        <v>242</v>
      </c>
      <c r="E339" s="79" t="s">
        <v>1177</v>
      </c>
      <c r="F339" s="16">
        <f>IFERROR(IFERROR(INDEX('2021 FFS IP'!K:K,MATCH(A:A,'2021 FFS IP'!A:A,0)),INDEX('2021 FFS IMD'!K:K,MATCH(A:A,'2021 FFS IMD'!A:A,0))),0)</f>
        <v>0</v>
      </c>
      <c r="G339" s="16">
        <f>IFERROR(INDEX('2021 FFS OP'!K:K,MATCH(A:A,'2021 FFS OP'!A:A,0)),0)</f>
        <v>-2987.1604763567739</v>
      </c>
      <c r="H339" s="16">
        <f t="shared" si="31"/>
        <v>-2987.1604763567739</v>
      </c>
      <c r="I339" s="16">
        <v>0</v>
      </c>
      <c r="J339" s="16">
        <v>931.99176550568154</v>
      </c>
      <c r="K339" s="16">
        <f t="shared" si="32"/>
        <v>931.99176550568154</v>
      </c>
      <c r="L339" s="17" t="str">
        <f t="shared" si="33"/>
        <v>Yes</v>
      </c>
      <c r="M339" s="16">
        <f t="shared" si="34"/>
        <v>0</v>
      </c>
      <c r="N339" s="16">
        <f t="shared" si="35"/>
        <v>931.99176550568154</v>
      </c>
      <c r="O339" s="16">
        <f>M339*INDEX('Summary by Class and Haircuts'!D:D,MATCH(E:E,'Summary by Class and Haircuts'!A:A,0))</f>
        <v>0</v>
      </c>
      <c r="P339" s="16">
        <f>N339*INDEX('Summary by Class and Haircuts'!H:H,MATCH(E:E,'Summary by Class and Haircuts'!A:A,0))</f>
        <v>470.06430703399252</v>
      </c>
      <c r="Q339" s="16">
        <f t="shared" si="36"/>
        <v>470.06430703399252</v>
      </c>
    </row>
    <row r="340" spans="1:17">
      <c r="A340" s="11" t="s">
        <v>694</v>
      </c>
      <c r="B340" s="54" t="s">
        <v>694</v>
      </c>
      <c r="C340" s="12" t="s">
        <v>695</v>
      </c>
      <c r="D340" s="15" t="s">
        <v>696</v>
      </c>
      <c r="E340" s="79" t="s">
        <v>1177</v>
      </c>
      <c r="F340" s="16">
        <f>IFERROR(IFERROR(INDEX('2021 FFS IP'!K:K,MATCH(A:A,'2021 FFS IP'!A:A,0)),INDEX('2021 FFS IMD'!K:K,MATCH(A:A,'2021 FFS IMD'!A:A,0))),0)</f>
        <v>8479.3257095838762</v>
      </c>
      <c r="G340" s="16">
        <f>IFERROR(INDEX('2021 FFS OP'!K:K,MATCH(A:A,'2021 FFS OP'!A:A,0)),0)</f>
        <v>-5219.632076708891</v>
      </c>
      <c r="H340" s="16">
        <f t="shared" si="31"/>
        <v>3259.6936328749853</v>
      </c>
      <c r="I340" s="16">
        <v>3161.1121062792463</v>
      </c>
      <c r="J340" s="16">
        <v>28190.793821478961</v>
      </c>
      <c r="K340" s="16">
        <f t="shared" si="32"/>
        <v>31351.905927758206</v>
      </c>
      <c r="L340" s="17" t="str">
        <f t="shared" si="33"/>
        <v>Yes</v>
      </c>
      <c r="M340" s="16">
        <f t="shared" si="34"/>
        <v>8479.3257095838762</v>
      </c>
      <c r="N340" s="16">
        <f t="shared" si="35"/>
        <v>28190.793821478961</v>
      </c>
      <c r="O340" s="16">
        <f>M340*INDEX('Summary by Class and Haircuts'!D:D,MATCH(E:E,'Summary by Class and Haircuts'!A:A,0))</f>
        <v>3739.6257501615532</v>
      </c>
      <c r="P340" s="16">
        <f>N340*INDEX('Summary by Class and Haircuts'!H:H,MATCH(E:E,'Summary by Class and Haircuts'!A:A,0))</f>
        <v>14218.458201979556</v>
      </c>
      <c r="Q340" s="16">
        <f t="shared" si="36"/>
        <v>17958.083952141111</v>
      </c>
    </row>
    <row r="341" spans="1:17" ht="23.25">
      <c r="A341" s="11" t="s">
        <v>803</v>
      </c>
      <c r="B341" s="54" t="s">
        <v>803</v>
      </c>
      <c r="C341" s="12" t="s">
        <v>804</v>
      </c>
      <c r="D341" s="15" t="s">
        <v>805</v>
      </c>
      <c r="E341" s="79" t="s">
        <v>1177</v>
      </c>
      <c r="F341" s="16">
        <f>IFERROR(IFERROR(INDEX('2021 FFS IP'!K:K,MATCH(A:A,'2021 FFS IP'!A:A,0)),INDEX('2021 FFS IMD'!K:K,MATCH(A:A,'2021 FFS IMD'!A:A,0))),0)</f>
        <v>0</v>
      </c>
      <c r="G341" s="16">
        <f>IFERROR(INDEX('2021 FFS OP'!K:K,MATCH(A:A,'2021 FFS OP'!A:A,0)),0)</f>
        <v>2299.1700267757906</v>
      </c>
      <c r="H341" s="16">
        <f t="shared" si="31"/>
        <v>2299.1700267757906</v>
      </c>
      <c r="I341" s="16">
        <v>0</v>
      </c>
      <c r="J341" s="16">
        <v>4869.4118992779913</v>
      </c>
      <c r="K341" s="16">
        <f t="shared" si="32"/>
        <v>4869.4118992779913</v>
      </c>
      <c r="L341" s="17" t="str">
        <f t="shared" si="33"/>
        <v>Yes</v>
      </c>
      <c r="M341" s="16">
        <f t="shared" si="34"/>
        <v>0</v>
      </c>
      <c r="N341" s="16">
        <f t="shared" si="35"/>
        <v>4869.4118992779913</v>
      </c>
      <c r="O341" s="16">
        <f>M341*INDEX('Summary by Class and Haircuts'!D:D,MATCH(E:E,'Summary by Class and Haircuts'!A:A,0))</f>
        <v>0</v>
      </c>
      <c r="P341" s="16">
        <f>N341*INDEX('Summary by Class and Haircuts'!H:H,MATCH(E:E,'Summary by Class and Haircuts'!A:A,0))</f>
        <v>2455.9623966798158</v>
      </c>
      <c r="Q341" s="16">
        <f t="shared" si="36"/>
        <v>2455.9623966798158</v>
      </c>
    </row>
    <row r="342" spans="1:17" ht="23.25">
      <c r="A342" s="11" t="s">
        <v>246</v>
      </c>
      <c r="B342" s="54" t="s">
        <v>246</v>
      </c>
      <c r="C342" s="12" t="s">
        <v>247</v>
      </c>
      <c r="D342" s="15" t="s">
        <v>248</v>
      </c>
      <c r="E342" s="79" t="s">
        <v>1177</v>
      </c>
      <c r="F342" s="16">
        <f>IFERROR(IFERROR(INDEX('2021 FFS IP'!K:K,MATCH(A:A,'2021 FFS IP'!A:A,0)),INDEX('2021 FFS IMD'!K:K,MATCH(A:A,'2021 FFS IMD'!A:A,0))),0)</f>
        <v>4841.0016078332565</v>
      </c>
      <c r="G342" s="16">
        <f>IFERROR(INDEX('2021 FFS OP'!K:K,MATCH(A:A,'2021 FFS OP'!A:A,0)),0)</f>
        <v>-445.93660772708245</v>
      </c>
      <c r="H342" s="16">
        <f t="shared" si="31"/>
        <v>4395.065000106174</v>
      </c>
      <c r="I342" s="16">
        <v>3106.7541643815757</v>
      </c>
      <c r="J342" s="16">
        <v>2023.858843139531</v>
      </c>
      <c r="K342" s="16">
        <f t="shared" si="32"/>
        <v>5130.6130075211067</v>
      </c>
      <c r="L342" s="17" t="str">
        <f t="shared" si="33"/>
        <v>Yes</v>
      </c>
      <c r="M342" s="16">
        <f t="shared" si="34"/>
        <v>4841.0016078332565</v>
      </c>
      <c r="N342" s="16">
        <f t="shared" si="35"/>
        <v>2023.858843139531</v>
      </c>
      <c r="O342" s="16">
        <f>M342*INDEX('Summary by Class and Haircuts'!D:D,MATCH(E:E,'Summary by Class and Haircuts'!A:A,0))</f>
        <v>2135.0205062608875</v>
      </c>
      <c r="P342" s="16">
        <f>N342*INDEX('Summary by Class and Haircuts'!H:H,MATCH(E:E,'Summary by Class and Haircuts'!A:A,0))</f>
        <v>1020.7641739396912</v>
      </c>
      <c r="Q342" s="16">
        <f t="shared" si="36"/>
        <v>3155.7846802005788</v>
      </c>
    </row>
    <row r="343" spans="1:17">
      <c r="A343" s="11" t="s">
        <v>407</v>
      </c>
      <c r="B343" s="54" t="s">
        <v>407</v>
      </c>
      <c r="C343" s="12" t="s">
        <v>408</v>
      </c>
      <c r="D343" s="15" t="s">
        <v>409</v>
      </c>
      <c r="E343" s="79" t="s">
        <v>1177</v>
      </c>
      <c r="F343" s="16">
        <f>IFERROR(IFERROR(INDEX('2021 FFS IP'!K:K,MATCH(A:A,'2021 FFS IP'!A:A,0)),INDEX('2021 FFS IMD'!K:K,MATCH(A:A,'2021 FFS IMD'!A:A,0))),0)</f>
        <v>0</v>
      </c>
      <c r="G343" s="16">
        <f>IFERROR(INDEX('2021 FFS OP'!K:K,MATCH(A:A,'2021 FFS OP'!A:A,0)),0)</f>
        <v>-1466.6185056422355</v>
      </c>
      <c r="H343" s="16">
        <f t="shared" si="31"/>
        <v>-1466.6185056422355</v>
      </c>
      <c r="I343" s="16">
        <v>0</v>
      </c>
      <c r="J343" s="16">
        <v>-3061.8242694792134</v>
      </c>
      <c r="K343" s="16">
        <f t="shared" si="32"/>
        <v>-3061.8242694792134</v>
      </c>
      <c r="L343" s="17" t="str">
        <f t="shared" si="33"/>
        <v>No</v>
      </c>
      <c r="M343" s="16">
        <f t="shared" si="34"/>
        <v>0</v>
      </c>
      <c r="N343" s="16">
        <f t="shared" si="35"/>
        <v>0</v>
      </c>
      <c r="O343" s="16">
        <f>M343*INDEX('Summary by Class and Haircuts'!D:D,MATCH(E:E,'Summary by Class and Haircuts'!A:A,0))</f>
        <v>0</v>
      </c>
      <c r="P343" s="16">
        <f>N343*INDEX('Summary by Class and Haircuts'!H:H,MATCH(E:E,'Summary by Class and Haircuts'!A:A,0))</f>
        <v>0</v>
      </c>
      <c r="Q343" s="16">
        <f t="shared" si="36"/>
        <v>0</v>
      </c>
    </row>
    <row r="344" spans="1:17">
      <c r="A344" s="11" t="s">
        <v>999</v>
      </c>
      <c r="B344" s="54" t="s">
        <v>999</v>
      </c>
      <c r="C344" s="12" t="s">
        <v>1000</v>
      </c>
      <c r="D344" s="15" t="s">
        <v>1001</v>
      </c>
      <c r="E344" s="79" t="s">
        <v>1177</v>
      </c>
      <c r="F344" s="16">
        <f>IFERROR(IFERROR(INDEX('2021 FFS IP'!K:K,MATCH(A:A,'2021 FFS IP'!A:A,0)),INDEX('2021 FFS IMD'!K:K,MATCH(A:A,'2021 FFS IMD'!A:A,0))),0)</f>
        <v>4934.9028997416353</v>
      </c>
      <c r="G344" s="16">
        <f>IFERROR(INDEX('2021 FFS OP'!K:K,MATCH(A:A,'2021 FFS OP'!A:A,0)),0)</f>
        <v>-7194.5962702201532</v>
      </c>
      <c r="H344" s="16">
        <f t="shared" si="31"/>
        <v>-2259.6933704785179</v>
      </c>
      <c r="I344" s="16">
        <v>-3180.9415548413021</v>
      </c>
      <c r="J344" s="16">
        <v>-1833.2303420858079</v>
      </c>
      <c r="K344" s="16">
        <f t="shared" si="32"/>
        <v>-5014.1718969271096</v>
      </c>
      <c r="L344" s="17" t="str">
        <f t="shared" si="33"/>
        <v>No</v>
      </c>
      <c r="M344" s="16">
        <f t="shared" si="34"/>
        <v>4934.9028997416353</v>
      </c>
      <c r="N344" s="16">
        <f t="shared" si="35"/>
        <v>0</v>
      </c>
      <c r="O344" s="16">
        <f>M344*INDEX('Summary by Class and Haircuts'!D:D,MATCH(E:E,'Summary by Class and Haircuts'!A:A,0))</f>
        <v>2176.4336682528974</v>
      </c>
      <c r="P344" s="16">
        <f>N344*INDEX('Summary by Class and Haircuts'!H:H,MATCH(E:E,'Summary by Class and Haircuts'!A:A,0))</f>
        <v>0</v>
      </c>
      <c r="Q344" s="16">
        <f t="shared" si="36"/>
        <v>2176.4336682528974</v>
      </c>
    </row>
    <row r="345" spans="1:17">
      <c r="A345" s="11" t="s">
        <v>791</v>
      </c>
      <c r="B345" s="54" t="s">
        <v>791</v>
      </c>
      <c r="C345" s="12" t="s">
        <v>792</v>
      </c>
      <c r="D345" s="15" t="s">
        <v>793</v>
      </c>
      <c r="E345" s="79" t="s">
        <v>1177</v>
      </c>
      <c r="F345" s="16">
        <f>IFERROR(IFERROR(INDEX('2021 FFS IP'!K:K,MATCH(A:A,'2021 FFS IP'!A:A,0)),INDEX('2021 FFS IMD'!K:K,MATCH(A:A,'2021 FFS IMD'!A:A,0))),0)</f>
        <v>0</v>
      </c>
      <c r="G345" s="16">
        <f>IFERROR(INDEX('2021 FFS OP'!K:K,MATCH(A:A,'2021 FFS OP'!A:A,0)),0)</f>
        <v>953.46698470527645</v>
      </c>
      <c r="H345" s="16">
        <f t="shared" si="31"/>
        <v>953.46698470527645</v>
      </c>
      <c r="I345" s="16">
        <v>0</v>
      </c>
      <c r="J345" s="16">
        <v>444.57275640235184</v>
      </c>
      <c r="K345" s="16">
        <f t="shared" si="32"/>
        <v>444.57275640235184</v>
      </c>
      <c r="L345" s="17" t="str">
        <f t="shared" si="33"/>
        <v>Yes</v>
      </c>
      <c r="M345" s="16">
        <f t="shared" si="34"/>
        <v>0</v>
      </c>
      <c r="N345" s="16">
        <f t="shared" si="35"/>
        <v>953.46698470527645</v>
      </c>
      <c r="O345" s="16">
        <f>M345*INDEX('Summary by Class and Haircuts'!D:D,MATCH(E:E,'Summary by Class and Haircuts'!A:A,0))</f>
        <v>0</v>
      </c>
      <c r="P345" s="16">
        <f>N345*INDEX('Summary by Class and Haircuts'!H:H,MATCH(E:E,'Summary by Class and Haircuts'!A:A,0))</f>
        <v>480.89566242261384</v>
      </c>
      <c r="Q345" s="16">
        <f t="shared" si="36"/>
        <v>480.89566242261384</v>
      </c>
    </row>
    <row r="346" spans="1:17">
      <c r="A346" s="11" t="s">
        <v>521</v>
      </c>
      <c r="B346" s="54" t="s">
        <v>521</v>
      </c>
      <c r="C346" s="12" t="s">
        <v>522</v>
      </c>
      <c r="D346" s="15" t="s">
        <v>523</v>
      </c>
      <c r="E346" s="79" t="s">
        <v>1177</v>
      </c>
      <c r="F346" s="16">
        <f>IFERROR(IFERROR(INDEX('2021 FFS IP'!K:K,MATCH(A:A,'2021 FFS IP'!A:A,0)),INDEX('2021 FFS IMD'!K:K,MATCH(A:A,'2021 FFS IMD'!A:A,0))),0)</f>
        <v>0</v>
      </c>
      <c r="G346" s="16">
        <f>IFERROR(INDEX('2021 FFS OP'!K:K,MATCH(A:A,'2021 FFS OP'!A:A,0)),0)</f>
        <v>-1014.8946508416457</v>
      </c>
      <c r="H346" s="16">
        <f t="shared" si="31"/>
        <v>-1014.8946508416457</v>
      </c>
      <c r="I346" s="16">
        <v>0</v>
      </c>
      <c r="J346" s="16">
        <v>0</v>
      </c>
      <c r="K346" s="16">
        <f t="shared" si="32"/>
        <v>0</v>
      </c>
      <c r="L346" s="17" t="str">
        <f t="shared" si="33"/>
        <v>No</v>
      </c>
      <c r="M346" s="16">
        <f t="shared" si="34"/>
        <v>0</v>
      </c>
      <c r="N346" s="16">
        <f t="shared" si="35"/>
        <v>0</v>
      </c>
      <c r="O346" s="16">
        <f>M346*INDEX('Summary by Class and Haircuts'!D:D,MATCH(E:E,'Summary by Class and Haircuts'!A:A,0))</f>
        <v>0</v>
      </c>
      <c r="P346" s="16">
        <f>N346*INDEX('Summary by Class and Haircuts'!H:H,MATCH(E:E,'Summary by Class and Haircuts'!A:A,0))</f>
        <v>0</v>
      </c>
      <c r="Q346" s="16">
        <f t="shared" si="36"/>
        <v>0</v>
      </c>
    </row>
    <row r="347" spans="1:17">
      <c r="A347" s="11" t="s">
        <v>213</v>
      </c>
      <c r="B347" s="54" t="s">
        <v>213</v>
      </c>
      <c r="C347" s="12" t="s">
        <v>214</v>
      </c>
      <c r="D347" s="15" t="s">
        <v>215</v>
      </c>
      <c r="E347" s="79" t="s">
        <v>1177</v>
      </c>
      <c r="F347" s="16">
        <f>IFERROR(IFERROR(INDEX('2021 FFS IP'!K:K,MATCH(A:A,'2021 FFS IP'!A:A,0)),INDEX('2021 FFS IMD'!K:K,MATCH(A:A,'2021 FFS IMD'!A:A,0))),0)</f>
        <v>0</v>
      </c>
      <c r="G347" s="16">
        <f>IFERROR(INDEX('2021 FFS OP'!K:K,MATCH(A:A,'2021 FFS OP'!A:A,0)),0)</f>
        <v>14134.201972783359</v>
      </c>
      <c r="H347" s="16">
        <f t="shared" si="31"/>
        <v>14134.201972783359</v>
      </c>
      <c r="I347" s="16">
        <v>0</v>
      </c>
      <c r="J347" s="16">
        <v>0</v>
      </c>
      <c r="K347" s="16">
        <f t="shared" si="32"/>
        <v>0</v>
      </c>
      <c r="L347" s="17" t="str">
        <f t="shared" si="33"/>
        <v>No</v>
      </c>
      <c r="M347" s="16">
        <f t="shared" si="34"/>
        <v>0</v>
      </c>
      <c r="N347" s="16">
        <f t="shared" si="35"/>
        <v>14134.201972783359</v>
      </c>
      <c r="O347" s="16">
        <f>M347*INDEX('Summary by Class and Haircuts'!D:D,MATCH(E:E,'Summary by Class and Haircuts'!A:A,0))</f>
        <v>0</v>
      </c>
      <c r="P347" s="16">
        <f>N347*INDEX('Summary by Class and Haircuts'!H:H,MATCH(E:E,'Summary by Class and Haircuts'!A:A,0))</f>
        <v>7128.8010277751719</v>
      </c>
      <c r="Q347" s="16">
        <f t="shared" si="36"/>
        <v>7128.8010277751719</v>
      </c>
    </row>
    <row r="348" spans="1:17">
      <c r="A348" s="11" t="s">
        <v>800</v>
      </c>
      <c r="B348" s="54" t="s">
        <v>800</v>
      </c>
      <c r="C348" s="12" t="s">
        <v>801</v>
      </c>
      <c r="D348" s="15" t="s">
        <v>802</v>
      </c>
      <c r="E348" s="79" t="s">
        <v>1177</v>
      </c>
      <c r="F348" s="16">
        <f>IFERROR(IFERROR(INDEX('2021 FFS IP'!K:K,MATCH(A:A,'2021 FFS IP'!A:A,0)),INDEX('2021 FFS IMD'!K:K,MATCH(A:A,'2021 FFS IMD'!A:A,0))),0)</f>
        <v>-4253.2531890893024</v>
      </c>
      <c r="G348" s="16">
        <f>IFERROR(INDEX('2021 FFS OP'!K:K,MATCH(A:A,'2021 FFS OP'!A:A,0)),0)</f>
        <v>-1688.1934011645744</v>
      </c>
      <c r="H348" s="16">
        <f t="shared" si="31"/>
        <v>-5941.4465902538768</v>
      </c>
      <c r="I348" s="16">
        <v>-5058.572945078422</v>
      </c>
      <c r="J348" s="16">
        <v>-1260.6196646561029</v>
      </c>
      <c r="K348" s="16">
        <f t="shared" si="32"/>
        <v>-6319.1926097345249</v>
      </c>
      <c r="L348" s="17" t="str">
        <f t="shared" si="33"/>
        <v>No</v>
      </c>
      <c r="M348" s="16">
        <f t="shared" si="34"/>
        <v>0</v>
      </c>
      <c r="N348" s="16">
        <f t="shared" si="35"/>
        <v>0</v>
      </c>
      <c r="O348" s="16">
        <f>M348*INDEX('Summary by Class and Haircuts'!D:D,MATCH(E:E,'Summary by Class and Haircuts'!A:A,0))</f>
        <v>0</v>
      </c>
      <c r="P348" s="16">
        <f>N348*INDEX('Summary by Class and Haircuts'!H:H,MATCH(E:E,'Summary by Class and Haircuts'!A:A,0))</f>
        <v>0</v>
      </c>
      <c r="Q348" s="16">
        <f t="shared" si="36"/>
        <v>0</v>
      </c>
    </row>
    <row r="349" spans="1:17">
      <c r="A349" s="11" t="s">
        <v>243</v>
      </c>
      <c r="B349" s="54" t="s">
        <v>243</v>
      </c>
      <c r="C349" s="12" t="s">
        <v>244</v>
      </c>
      <c r="D349" s="15" t="s">
        <v>245</v>
      </c>
      <c r="E349" s="79" t="s">
        <v>1177</v>
      </c>
      <c r="F349" s="16">
        <f>IFERROR(IFERROR(INDEX('2021 FFS IP'!K:K,MATCH(A:A,'2021 FFS IP'!A:A,0)),INDEX('2021 FFS IMD'!K:K,MATCH(A:A,'2021 FFS IMD'!A:A,0))),0)</f>
        <v>0</v>
      </c>
      <c r="G349" s="16">
        <f>IFERROR(INDEX('2021 FFS OP'!K:K,MATCH(A:A,'2021 FFS OP'!A:A,0)),0)</f>
        <v>1157.020568989456</v>
      </c>
      <c r="H349" s="16">
        <f t="shared" si="31"/>
        <v>1157.020568989456</v>
      </c>
      <c r="I349" s="16">
        <v>0</v>
      </c>
      <c r="J349" s="16">
        <v>1090.9333531616926</v>
      </c>
      <c r="K349" s="16">
        <f t="shared" si="32"/>
        <v>1090.9333531616926</v>
      </c>
      <c r="L349" s="17" t="str">
        <f t="shared" si="33"/>
        <v>Yes</v>
      </c>
      <c r="M349" s="16">
        <f t="shared" si="34"/>
        <v>0</v>
      </c>
      <c r="N349" s="16">
        <f t="shared" si="35"/>
        <v>1157.020568989456</v>
      </c>
      <c r="O349" s="16">
        <f>M349*INDEX('Summary by Class and Haircuts'!D:D,MATCH(E:E,'Summary by Class and Haircuts'!A:A,0))</f>
        <v>0</v>
      </c>
      <c r="P349" s="16">
        <f>N349*INDEX('Summary by Class and Haircuts'!H:H,MATCH(E:E,'Summary by Class and Haircuts'!A:A,0))</f>
        <v>583.56102716316207</v>
      </c>
      <c r="Q349" s="16">
        <f t="shared" si="36"/>
        <v>583.56102716316207</v>
      </c>
    </row>
    <row r="350" spans="1:17" ht="23.25">
      <c r="A350" s="11" t="s">
        <v>16</v>
      </c>
      <c r="B350" s="54" t="s">
        <v>16</v>
      </c>
      <c r="C350" s="12" t="s">
        <v>17</v>
      </c>
      <c r="D350" s="15" t="s">
        <v>18</v>
      </c>
      <c r="E350" s="79" t="s">
        <v>1177</v>
      </c>
      <c r="F350" s="16">
        <f>IFERROR(IFERROR(INDEX('2021 FFS IP'!K:K,MATCH(A:A,'2021 FFS IP'!A:A,0)),INDEX('2021 FFS IMD'!K:K,MATCH(A:A,'2021 FFS IMD'!A:A,0))),0)</f>
        <v>0</v>
      </c>
      <c r="G350" s="16">
        <f>IFERROR(INDEX('2021 FFS OP'!K:K,MATCH(A:A,'2021 FFS OP'!A:A,0)),0)</f>
        <v>21471.425078407519</v>
      </c>
      <c r="H350" s="16">
        <f t="shared" si="31"/>
        <v>21471.425078407519</v>
      </c>
      <c r="I350" s="16">
        <v>0</v>
      </c>
      <c r="J350" s="16">
        <v>0</v>
      </c>
      <c r="K350" s="16">
        <f t="shared" si="32"/>
        <v>0</v>
      </c>
      <c r="L350" s="17" t="str">
        <f t="shared" si="33"/>
        <v>No</v>
      </c>
      <c r="M350" s="16">
        <f t="shared" si="34"/>
        <v>0</v>
      </c>
      <c r="N350" s="16">
        <f t="shared" si="35"/>
        <v>21471.425078407519</v>
      </c>
      <c r="O350" s="16">
        <f>M350*INDEX('Summary by Class and Haircuts'!D:D,MATCH(E:E,'Summary by Class and Haircuts'!A:A,0))</f>
        <v>0</v>
      </c>
      <c r="P350" s="16">
        <f>N350*INDEX('Summary by Class and Haircuts'!H:H,MATCH(E:E,'Summary by Class and Haircuts'!A:A,0))</f>
        <v>10829.441765547865</v>
      </c>
      <c r="Q350" s="16">
        <f t="shared" si="36"/>
        <v>10829.441765547865</v>
      </c>
    </row>
    <row r="351" spans="1:17">
      <c r="A351" s="11" t="s">
        <v>809</v>
      </c>
      <c r="B351" s="54" t="s">
        <v>809</v>
      </c>
      <c r="C351" s="12" t="s">
        <v>810</v>
      </c>
      <c r="D351" s="15" t="s">
        <v>811</v>
      </c>
      <c r="E351" s="79" t="s">
        <v>1177</v>
      </c>
      <c r="F351" s="16">
        <f>IFERROR(IFERROR(INDEX('2021 FFS IP'!K:K,MATCH(A:A,'2021 FFS IP'!A:A,0)),INDEX('2021 FFS IMD'!K:K,MATCH(A:A,'2021 FFS IMD'!A:A,0))),0)</f>
        <v>0</v>
      </c>
      <c r="G351" s="16">
        <f>IFERROR(INDEX('2021 FFS OP'!K:K,MATCH(A:A,'2021 FFS OP'!A:A,0)),0)</f>
        <v>2442.3545181553345</v>
      </c>
      <c r="H351" s="16">
        <f t="shared" si="31"/>
        <v>2442.3545181553345</v>
      </c>
      <c r="I351" s="16">
        <v>0</v>
      </c>
      <c r="J351" s="16">
        <v>3931.5513060924604</v>
      </c>
      <c r="K351" s="16">
        <f t="shared" si="32"/>
        <v>3931.5513060924604</v>
      </c>
      <c r="L351" s="17" t="str">
        <f t="shared" si="33"/>
        <v>Yes</v>
      </c>
      <c r="M351" s="16">
        <f t="shared" si="34"/>
        <v>0</v>
      </c>
      <c r="N351" s="16">
        <f t="shared" si="35"/>
        <v>3931.5513060924604</v>
      </c>
      <c r="O351" s="16">
        <f>M351*INDEX('Summary by Class and Haircuts'!D:D,MATCH(E:E,'Summary by Class and Haircuts'!A:A,0))</f>
        <v>0</v>
      </c>
      <c r="P351" s="16">
        <f>N351*INDEX('Summary by Class and Haircuts'!H:H,MATCH(E:E,'Summary by Class and Haircuts'!A:A,0))</f>
        <v>1982.9380566084781</v>
      </c>
      <c r="Q351" s="16">
        <f t="shared" si="36"/>
        <v>1982.9380566084781</v>
      </c>
    </row>
    <row r="352" spans="1:17" ht="23.25">
      <c r="A352" s="11" t="s">
        <v>119</v>
      </c>
      <c r="B352" s="54" t="s">
        <v>119</v>
      </c>
      <c r="C352" s="12" t="s">
        <v>120</v>
      </c>
      <c r="D352" s="15" t="s">
        <v>121</v>
      </c>
      <c r="E352" s="79" t="s">
        <v>1177</v>
      </c>
      <c r="F352" s="16">
        <f>IFERROR(IFERROR(INDEX('2021 FFS IP'!K:K,MATCH(A:A,'2021 FFS IP'!A:A,0)),INDEX('2021 FFS IMD'!K:K,MATCH(A:A,'2021 FFS IMD'!A:A,0))),0)</f>
        <v>97361.173355942767</v>
      </c>
      <c r="G352" s="16">
        <f>IFERROR(INDEX('2021 FFS OP'!K:K,MATCH(A:A,'2021 FFS OP'!A:A,0)),0)</f>
        <v>25003.897289377877</v>
      </c>
      <c r="H352" s="16">
        <f t="shared" si="31"/>
        <v>122365.07064532064</v>
      </c>
      <c r="I352" s="16">
        <v>0</v>
      </c>
      <c r="J352" s="16">
        <v>0</v>
      </c>
      <c r="K352" s="16">
        <f t="shared" si="32"/>
        <v>0</v>
      </c>
      <c r="L352" s="17" t="str">
        <f t="shared" si="33"/>
        <v>No</v>
      </c>
      <c r="M352" s="16">
        <f t="shared" si="34"/>
        <v>97361.173355942767</v>
      </c>
      <c r="N352" s="16">
        <f t="shared" si="35"/>
        <v>25003.897289377877</v>
      </c>
      <c r="O352" s="16">
        <f>M352*INDEX('Summary by Class and Haircuts'!D:D,MATCH(E:E,'Summary by Class and Haircuts'!A:A,0))</f>
        <v>42939.068909253452</v>
      </c>
      <c r="P352" s="16">
        <f>N352*INDEX('Summary by Class and Haircuts'!H:H,MATCH(E:E,'Summary by Class and Haircuts'!A:A,0))</f>
        <v>12611.098174352792</v>
      </c>
      <c r="Q352" s="16">
        <f t="shared" si="36"/>
        <v>55550.16708360624</v>
      </c>
    </row>
    <row r="353" spans="1:17">
      <c r="A353" s="11" t="s">
        <v>812</v>
      </c>
      <c r="B353" s="54" t="s">
        <v>812</v>
      </c>
      <c r="C353" s="12" t="s">
        <v>813</v>
      </c>
      <c r="D353" s="15" t="s">
        <v>814</v>
      </c>
      <c r="E353" s="79" t="s">
        <v>1177</v>
      </c>
      <c r="F353" s="16">
        <f>IFERROR(IFERROR(INDEX('2021 FFS IP'!K:K,MATCH(A:A,'2021 FFS IP'!A:A,0)),INDEX('2021 FFS IMD'!K:K,MATCH(A:A,'2021 FFS IMD'!A:A,0))),0)</f>
        <v>22049.20090248033</v>
      </c>
      <c r="G353" s="16">
        <f>IFERROR(INDEX('2021 FFS OP'!K:K,MATCH(A:A,'2021 FFS OP'!A:A,0)),0)</f>
        <v>-1193.5424578064599</v>
      </c>
      <c r="H353" s="16">
        <f t="shared" si="31"/>
        <v>20855.658444673871</v>
      </c>
      <c r="I353" s="16">
        <v>36895.549582533058</v>
      </c>
      <c r="J353" s="16">
        <v>-36.88717179887044</v>
      </c>
      <c r="K353" s="16">
        <f t="shared" si="32"/>
        <v>36858.662410734185</v>
      </c>
      <c r="L353" s="17" t="str">
        <f t="shared" si="33"/>
        <v>Yes</v>
      </c>
      <c r="M353" s="16">
        <f t="shared" si="34"/>
        <v>36895.549582533058</v>
      </c>
      <c r="N353" s="16">
        <f t="shared" si="35"/>
        <v>0</v>
      </c>
      <c r="O353" s="16">
        <f>M353*INDEX('Summary by Class and Haircuts'!D:D,MATCH(E:E,'Summary by Class and Haircuts'!A:A,0))</f>
        <v>16271.995204672252</v>
      </c>
      <c r="P353" s="16">
        <f>N353*INDEX('Summary by Class and Haircuts'!H:H,MATCH(E:E,'Summary by Class and Haircuts'!A:A,0))</f>
        <v>0</v>
      </c>
      <c r="Q353" s="16">
        <f t="shared" si="36"/>
        <v>16271.995204672252</v>
      </c>
    </row>
    <row r="354" spans="1:17" ht="23.25">
      <c r="A354" s="11" t="s">
        <v>237</v>
      </c>
      <c r="B354" s="54" t="s">
        <v>237</v>
      </c>
      <c r="C354" s="12" t="s">
        <v>238</v>
      </c>
      <c r="D354" s="15" t="s">
        <v>239</v>
      </c>
      <c r="E354" s="79" t="s">
        <v>1177</v>
      </c>
      <c r="F354" s="16">
        <f>IFERROR(IFERROR(INDEX('2021 FFS IP'!K:K,MATCH(A:A,'2021 FFS IP'!A:A,0)),INDEX('2021 FFS IMD'!K:K,MATCH(A:A,'2021 FFS IMD'!A:A,0))),0)</f>
        <v>0</v>
      </c>
      <c r="G354" s="16">
        <f>IFERROR(INDEX('2021 FFS OP'!K:K,MATCH(A:A,'2021 FFS OP'!A:A,0)),0)</f>
        <v>-659.3448521054811</v>
      </c>
      <c r="H354" s="16">
        <f t="shared" si="31"/>
        <v>-659.3448521054811</v>
      </c>
      <c r="I354" s="16">
        <v>0</v>
      </c>
      <c r="J354" s="16">
        <v>-426.90712701112898</v>
      </c>
      <c r="K354" s="16">
        <f t="shared" si="32"/>
        <v>-426.90712701112898</v>
      </c>
      <c r="L354" s="17" t="str">
        <f t="shared" si="33"/>
        <v>No</v>
      </c>
      <c r="M354" s="16">
        <f t="shared" si="34"/>
        <v>0</v>
      </c>
      <c r="N354" s="16">
        <f t="shared" si="35"/>
        <v>0</v>
      </c>
      <c r="O354" s="16">
        <f>M354*INDEX('Summary by Class and Haircuts'!D:D,MATCH(E:E,'Summary by Class and Haircuts'!A:A,0))</f>
        <v>0</v>
      </c>
      <c r="P354" s="16">
        <f>N354*INDEX('Summary by Class and Haircuts'!H:H,MATCH(E:E,'Summary by Class and Haircuts'!A:A,0))</f>
        <v>0</v>
      </c>
      <c r="Q354" s="16">
        <f t="shared" si="36"/>
        <v>0</v>
      </c>
    </row>
    <row r="355" spans="1:17">
      <c r="A355" s="11" t="s">
        <v>1336</v>
      </c>
      <c r="B355" s="54" t="s">
        <v>1336</v>
      </c>
      <c r="C355" s="12" t="s">
        <v>1338</v>
      </c>
      <c r="D355" s="15" t="s">
        <v>1783</v>
      </c>
      <c r="E355" s="79" t="s">
        <v>1177</v>
      </c>
      <c r="F355" s="16">
        <f>IFERROR(IFERROR(INDEX('2021 FFS IP'!K:K,MATCH(A:A,'2021 FFS IP'!A:A,0)),INDEX('2021 FFS IMD'!K:K,MATCH(A:A,'2021 FFS IMD'!A:A,0))),0)</f>
        <v>0</v>
      </c>
      <c r="G355" s="16">
        <f>IFERROR(INDEX('2021 FFS OP'!K:K,MATCH(A:A,'2021 FFS OP'!A:A,0)),0)</f>
        <v>-4629.7854614480675</v>
      </c>
      <c r="H355" s="16">
        <f t="shared" si="31"/>
        <v>-4629.7854614480675</v>
      </c>
      <c r="I355" s="16">
        <v>0</v>
      </c>
      <c r="J355" s="16">
        <v>0</v>
      </c>
      <c r="K355" s="16">
        <f t="shared" si="32"/>
        <v>0</v>
      </c>
      <c r="L355" s="17" t="str">
        <f t="shared" si="33"/>
        <v>No</v>
      </c>
      <c r="M355" s="16">
        <f t="shared" si="34"/>
        <v>0</v>
      </c>
      <c r="N355" s="16">
        <f t="shared" si="35"/>
        <v>0</v>
      </c>
      <c r="O355" s="16">
        <f>M355*INDEX('Summary by Class and Haircuts'!D:D,MATCH(E:E,'Summary by Class and Haircuts'!A:A,0))</f>
        <v>0</v>
      </c>
      <c r="P355" s="16">
        <f>N355*INDEX('Summary by Class and Haircuts'!H:H,MATCH(E:E,'Summary by Class and Haircuts'!A:A,0))</f>
        <v>0</v>
      </c>
      <c r="Q355" s="16">
        <f t="shared" si="36"/>
        <v>0</v>
      </c>
    </row>
    <row r="356" spans="1:17">
      <c r="A356" s="11" t="s">
        <v>969</v>
      </c>
      <c r="B356" s="54" t="s">
        <v>969</v>
      </c>
      <c r="C356" s="12" t="s">
        <v>970</v>
      </c>
      <c r="D356" s="15" t="s">
        <v>971</v>
      </c>
      <c r="E356" s="79" t="s">
        <v>1177</v>
      </c>
      <c r="F356" s="16">
        <f>IFERROR(IFERROR(INDEX('2021 FFS IP'!K:K,MATCH(A:A,'2021 FFS IP'!A:A,0)),INDEX('2021 FFS IMD'!K:K,MATCH(A:A,'2021 FFS IMD'!A:A,0))),0)</f>
        <v>0</v>
      </c>
      <c r="G356" s="16">
        <f>IFERROR(INDEX('2021 FFS OP'!K:K,MATCH(A:A,'2021 FFS OP'!A:A,0)),0)</f>
        <v>3730.1413032656756</v>
      </c>
      <c r="H356" s="16">
        <f t="shared" si="31"/>
        <v>3730.1413032656756</v>
      </c>
      <c r="I356" s="16">
        <v>0</v>
      </c>
      <c r="J356" s="16">
        <v>0</v>
      </c>
      <c r="K356" s="16">
        <f t="shared" si="32"/>
        <v>0</v>
      </c>
      <c r="L356" s="17" t="str">
        <f t="shared" si="33"/>
        <v>No</v>
      </c>
      <c r="M356" s="16">
        <f t="shared" si="34"/>
        <v>0</v>
      </c>
      <c r="N356" s="16">
        <f t="shared" si="35"/>
        <v>3730.1413032656756</v>
      </c>
      <c r="O356" s="16">
        <f>M356*INDEX('Summary by Class and Haircuts'!D:D,MATCH(E:E,'Summary by Class and Haircuts'!A:A,0))</f>
        <v>0</v>
      </c>
      <c r="P356" s="16">
        <f>N356*INDEX('Summary by Class and Haircuts'!H:H,MATCH(E:E,'Summary by Class and Haircuts'!A:A,0))</f>
        <v>1881.3538399742058</v>
      </c>
      <c r="Q356" s="16">
        <f t="shared" si="36"/>
        <v>1881.3538399742058</v>
      </c>
    </row>
    <row r="357" spans="1:17" ht="23.25">
      <c r="A357" s="11" t="s">
        <v>225</v>
      </c>
      <c r="B357" s="54" t="s">
        <v>225</v>
      </c>
      <c r="C357" s="12" t="s">
        <v>226</v>
      </c>
      <c r="D357" s="15" t="s">
        <v>227</v>
      </c>
      <c r="E357" s="79" t="s">
        <v>1177</v>
      </c>
      <c r="F357" s="16">
        <f>IFERROR(IFERROR(INDEX('2021 FFS IP'!K:K,MATCH(A:A,'2021 FFS IP'!A:A,0)),INDEX('2021 FFS IMD'!K:K,MATCH(A:A,'2021 FFS IMD'!A:A,0))),0)</f>
        <v>0</v>
      </c>
      <c r="G357" s="16">
        <f>IFERROR(INDEX('2021 FFS OP'!K:K,MATCH(A:A,'2021 FFS OP'!A:A,0)),0)</f>
        <v>-720.97247862445636</v>
      </c>
      <c r="H357" s="16">
        <f t="shared" si="31"/>
        <v>-720.97247862445636</v>
      </c>
      <c r="I357" s="16">
        <v>0</v>
      </c>
      <c r="J357" s="16">
        <v>0</v>
      </c>
      <c r="K357" s="16">
        <f t="shared" si="32"/>
        <v>0</v>
      </c>
      <c r="L357" s="17" t="str">
        <f t="shared" si="33"/>
        <v>No</v>
      </c>
      <c r="M357" s="16">
        <f t="shared" si="34"/>
        <v>0</v>
      </c>
      <c r="N357" s="16">
        <f t="shared" si="35"/>
        <v>0</v>
      </c>
      <c r="O357" s="16">
        <f>M357*INDEX('Summary by Class and Haircuts'!D:D,MATCH(E:E,'Summary by Class and Haircuts'!A:A,0))</f>
        <v>0</v>
      </c>
      <c r="P357" s="16">
        <f>N357*INDEX('Summary by Class and Haircuts'!H:H,MATCH(E:E,'Summary by Class and Haircuts'!A:A,0))</f>
        <v>0</v>
      </c>
      <c r="Q357" s="16">
        <f t="shared" si="36"/>
        <v>0</v>
      </c>
    </row>
    <row r="358" spans="1:17">
      <c r="A358" s="11" t="s">
        <v>1129</v>
      </c>
      <c r="B358" s="54" t="s">
        <v>1129</v>
      </c>
      <c r="C358" s="12" t="s">
        <v>1130</v>
      </c>
      <c r="D358" s="15" t="s">
        <v>1131</v>
      </c>
      <c r="E358" s="79" t="s">
        <v>1177</v>
      </c>
      <c r="F358" s="16">
        <f>IFERROR(IFERROR(INDEX('2021 FFS IP'!K:K,MATCH(A:A,'2021 FFS IP'!A:A,0)),INDEX('2021 FFS IMD'!K:K,MATCH(A:A,'2021 FFS IMD'!A:A,0))),0)</f>
        <v>65634.536995774979</v>
      </c>
      <c r="G358" s="16">
        <f>IFERROR(INDEX('2021 FFS OP'!K:K,MATCH(A:A,'2021 FFS OP'!A:A,0)),0)</f>
        <v>0</v>
      </c>
      <c r="H358" s="16">
        <f t="shared" si="31"/>
        <v>65634.536995774979</v>
      </c>
      <c r="I358" s="16">
        <v>104211.0688134956</v>
      </c>
      <c r="J358" s="16">
        <v>0</v>
      </c>
      <c r="K358" s="16">
        <f t="shared" si="32"/>
        <v>104211.0688134956</v>
      </c>
      <c r="L358" s="17" t="str">
        <f t="shared" si="33"/>
        <v>Yes</v>
      </c>
      <c r="M358" s="16">
        <f t="shared" si="34"/>
        <v>104211.0688134956</v>
      </c>
      <c r="N358" s="16">
        <f t="shared" si="35"/>
        <v>0</v>
      </c>
      <c r="O358" s="16">
        <f>M358*INDEX('Summary by Class and Haircuts'!D:D,MATCH(E:E,'Summary by Class and Haircuts'!A:A,0))</f>
        <v>45960.069200588689</v>
      </c>
      <c r="P358" s="16">
        <f>N358*INDEX('Summary by Class and Haircuts'!H:H,MATCH(E:E,'Summary by Class and Haircuts'!A:A,0))</f>
        <v>0</v>
      </c>
      <c r="Q358" s="16">
        <f t="shared" si="36"/>
        <v>45960.069200588689</v>
      </c>
    </row>
    <row r="359" spans="1:17">
      <c r="A359" s="11" t="s">
        <v>957</v>
      </c>
      <c r="B359" s="54" t="s">
        <v>957</v>
      </c>
      <c r="C359" s="12" t="s">
        <v>958</v>
      </c>
      <c r="D359" s="15" t="s">
        <v>959</v>
      </c>
      <c r="E359" s="79" t="s">
        <v>1177</v>
      </c>
      <c r="F359" s="16">
        <f>IFERROR(IFERROR(INDEX('2021 FFS IP'!K:K,MATCH(A:A,'2021 FFS IP'!A:A,0)),INDEX('2021 FFS IMD'!K:K,MATCH(A:A,'2021 FFS IMD'!A:A,0))),0)</f>
        <v>0</v>
      </c>
      <c r="G359" s="16">
        <f>IFERROR(INDEX('2021 FFS OP'!K:K,MATCH(A:A,'2021 FFS OP'!A:A,0)),0)</f>
        <v>3742.0659261869296</v>
      </c>
      <c r="H359" s="16">
        <f t="shared" si="31"/>
        <v>3742.0659261869296</v>
      </c>
      <c r="I359" s="16">
        <v>0</v>
      </c>
      <c r="J359" s="16">
        <v>0</v>
      </c>
      <c r="K359" s="16">
        <f t="shared" si="32"/>
        <v>0</v>
      </c>
      <c r="L359" s="17" t="str">
        <f t="shared" si="33"/>
        <v>No</v>
      </c>
      <c r="M359" s="16">
        <f t="shared" si="34"/>
        <v>0</v>
      </c>
      <c r="N359" s="16">
        <f t="shared" si="35"/>
        <v>3742.0659261869296</v>
      </c>
      <c r="O359" s="16">
        <f>M359*INDEX('Summary by Class and Haircuts'!D:D,MATCH(E:E,'Summary by Class and Haircuts'!A:A,0))</f>
        <v>0</v>
      </c>
      <c r="P359" s="16">
        <f>N359*INDEX('Summary by Class and Haircuts'!H:H,MATCH(E:E,'Summary by Class and Haircuts'!A:A,0))</f>
        <v>1887.3682059992957</v>
      </c>
      <c r="Q359" s="16">
        <f t="shared" si="36"/>
        <v>1887.3682059992957</v>
      </c>
    </row>
    <row r="360" spans="1:17" ht="23.25">
      <c r="A360" s="11" t="s">
        <v>159</v>
      </c>
      <c r="B360" s="54" t="s">
        <v>159</v>
      </c>
      <c r="C360" s="12" t="s">
        <v>160</v>
      </c>
      <c r="D360" s="15" t="s">
        <v>161</v>
      </c>
      <c r="E360" s="79" t="s">
        <v>1177</v>
      </c>
      <c r="F360" s="16">
        <f>IFERROR(IFERROR(INDEX('2021 FFS IP'!K:K,MATCH(A:A,'2021 FFS IP'!A:A,0)),INDEX('2021 FFS IMD'!K:K,MATCH(A:A,'2021 FFS IMD'!A:A,0))),0)</f>
        <v>0</v>
      </c>
      <c r="G360" s="16">
        <f>IFERROR(INDEX('2021 FFS OP'!K:K,MATCH(A:A,'2021 FFS OP'!A:A,0)),0)</f>
        <v>515.59641027483985</v>
      </c>
      <c r="H360" s="16">
        <f t="shared" si="31"/>
        <v>515.59641027483985</v>
      </c>
      <c r="I360" s="16">
        <v>0</v>
      </c>
      <c r="J360" s="16">
        <v>0</v>
      </c>
      <c r="K360" s="16">
        <f t="shared" si="32"/>
        <v>0</v>
      </c>
      <c r="L360" s="17" t="str">
        <f t="shared" si="33"/>
        <v>No</v>
      </c>
      <c r="M360" s="16">
        <f t="shared" si="34"/>
        <v>0</v>
      </c>
      <c r="N360" s="16">
        <f t="shared" si="35"/>
        <v>515.59641027483985</v>
      </c>
      <c r="O360" s="16">
        <f>M360*INDEX('Summary by Class and Haircuts'!D:D,MATCH(E:E,'Summary by Class and Haircuts'!A:A,0))</f>
        <v>0</v>
      </c>
      <c r="P360" s="16">
        <f>N360*INDEX('Summary by Class and Haircuts'!H:H,MATCH(E:E,'Summary by Class and Haircuts'!A:A,0))</f>
        <v>260.04893849416658</v>
      </c>
      <c r="Q360" s="16">
        <f t="shared" si="36"/>
        <v>260.04893849416658</v>
      </c>
    </row>
    <row r="361" spans="1:17" ht="23.25">
      <c r="A361" s="11" t="s">
        <v>1149</v>
      </c>
      <c r="B361" s="54" t="s">
        <v>1149</v>
      </c>
      <c r="C361" s="12" t="s">
        <v>1150</v>
      </c>
      <c r="D361" s="15" t="s">
        <v>1151</v>
      </c>
      <c r="E361" s="79" t="s">
        <v>1177</v>
      </c>
      <c r="F361" s="16">
        <f>IFERROR(IFERROR(INDEX('2021 FFS IP'!K:K,MATCH(A:A,'2021 FFS IP'!A:A,0)),INDEX('2021 FFS IMD'!K:K,MATCH(A:A,'2021 FFS IMD'!A:A,0))),0)</f>
        <v>218850.9527384309</v>
      </c>
      <c r="G361" s="16">
        <f>IFERROR(INDEX('2021 FFS OP'!K:K,MATCH(A:A,'2021 FFS OP'!A:A,0)),0)</f>
        <v>-73.088514495475266</v>
      </c>
      <c r="H361" s="16">
        <f t="shared" si="31"/>
        <v>218777.86422393544</v>
      </c>
      <c r="I361" s="16">
        <v>340831.92473669763</v>
      </c>
      <c r="J361" s="16">
        <v>-274.06</v>
      </c>
      <c r="K361" s="16">
        <f t="shared" si="32"/>
        <v>340557.86473669764</v>
      </c>
      <c r="L361" s="17" t="str">
        <f t="shared" si="33"/>
        <v>Yes</v>
      </c>
      <c r="M361" s="16">
        <f t="shared" si="34"/>
        <v>340831.92473669763</v>
      </c>
      <c r="N361" s="16">
        <f t="shared" si="35"/>
        <v>0</v>
      </c>
      <c r="O361" s="16">
        <f>M361*INDEX('Summary by Class and Haircuts'!D:D,MATCH(E:E,'Summary by Class and Haircuts'!A:A,0))</f>
        <v>150316.65086079459</v>
      </c>
      <c r="P361" s="16">
        <f>N361*INDEX('Summary by Class and Haircuts'!H:H,MATCH(E:E,'Summary by Class and Haircuts'!A:A,0))</f>
        <v>0</v>
      </c>
      <c r="Q361" s="16">
        <f t="shared" si="36"/>
        <v>150316.65086079459</v>
      </c>
    </row>
    <row r="362" spans="1:17">
      <c r="A362" s="11" t="s">
        <v>198</v>
      </c>
      <c r="B362" s="54" t="s">
        <v>198</v>
      </c>
      <c r="C362" s="12" t="s">
        <v>199</v>
      </c>
      <c r="D362" s="15" t="s">
        <v>200</v>
      </c>
      <c r="E362" s="79" t="s">
        <v>1177</v>
      </c>
      <c r="F362" s="16">
        <f>IFERROR(IFERROR(INDEX('2021 FFS IP'!K:K,MATCH(A:A,'2021 FFS IP'!A:A,0)),INDEX('2021 FFS IMD'!K:K,MATCH(A:A,'2021 FFS IMD'!A:A,0))),0)</f>
        <v>0</v>
      </c>
      <c r="G362" s="16">
        <f>IFERROR(INDEX('2021 FFS OP'!K:K,MATCH(A:A,'2021 FFS OP'!A:A,0)),0)</f>
        <v>3446.2148534566491</v>
      </c>
      <c r="H362" s="16">
        <f t="shared" si="31"/>
        <v>3446.2148534566491</v>
      </c>
      <c r="I362" s="16">
        <v>0</v>
      </c>
      <c r="J362" s="16">
        <v>0</v>
      </c>
      <c r="K362" s="16">
        <f t="shared" si="32"/>
        <v>0</v>
      </c>
      <c r="L362" s="17" t="str">
        <f t="shared" si="33"/>
        <v>No</v>
      </c>
      <c r="M362" s="16">
        <f t="shared" si="34"/>
        <v>0</v>
      </c>
      <c r="N362" s="16">
        <f t="shared" si="35"/>
        <v>3446.2148534566491</v>
      </c>
      <c r="O362" s="16">
        <f>M362*INDEX('Summary by Class and Haircuts'!D:D,MATCH(E:E,'Summary by Class and Haircuts'!A:A,0))</f>
        <v>0</v>
      </c>
      <c r="P362" s="16">
        <f>N362*INDEX('Summary by Class and Haircuts'!H:H,MATCH(E:E,'Summary by Class and Haircuts'!A:A,0))</f>
        <v>1738.1511907472711</v>
      </c>
      <c r="Q362" s="16">
        <f t="shared" si="36"/>
        <v>1738.1511907472711</v>
      </c>
    </row>
    <row r="363" spans="1:17">
      <c r="A363" s="11" t="s">
        <v>113</v>
      </c>
      <c r="B363" s="54" t="s">
        <v>113</v>
      </c>
      <c r="C363" s="12" t="s">
        <v>114</v>
      </c>
      <c r="D363" s="15" t="s">
        <v>115</v>
      </c>
      <c r="E363" s="79" t="s">
        <v>1177</v>
      </c>
      <c r="F363" s="16">
        <f>IFERROR(IFERROR(INDEX('2021 FFS IP'!K:K,MATCH(A:A,'2021 FFS IP'!A:A,0)),INDEX('2021 FFS IMD'!K:K,MATCH(A:A,'2021 FFS IMD'!A:A,0))),0)</f>
        <v>-989.30246801168232</v>
      </c>
      <c r="G363" s="16">
        <f>IFERROR(INDEX('2021 FFS OP'!K:K,MATCH(A:A,'2021 FFS OP'!A:A,0)),0)</f>
        <v>136645.56428618013</v>
      </c>
      <c r="H363" s="16">
        <f t="shared" si="31"/>
        <v>135656.26181816845</v>
      </c>
      <c r="I363" s="16">
        <v>0</v>
      </c>
      <c r="J363" s="16">
        <v>0</v>
      </c>
      <c r="K363" s="16">
        <f t="shared" si="32"/>
        <v>0</v>
      </c>
      <c r="L363" s="17" t="str">
        <f t="shared" si="33"/>
        <v>No</v>
      </c>
      <c r="M363" s="16">
        <f t="shared" si="34"/>
        <v>0</v>
      </c>
      <c r="N363" s="16">
        <f t="shared" si="35"/>
        <v>136645.56428618013</v>
      </c>
      <c r="O363" s="16">
        <f>M363*INDEX('Summary by Class and Haircuts'!D:D,MATCH(E:E,'Summary by Class and Haircuts'!A:A,0))</f>
        <v>0</v>
      </c>
      <c r="P363" s="16">
        <f>N363*INDEX('Summary by Class and Haircuts'!H:H,MATCH(E:E,'Summary by Class and Haircuts'!A:A,0))</f>
        <v>68919.281116825034</v>
      </c>
      <c r="Q363" s="16">
        <f t="shared" si="36"/>
        <v>68919.281116825034</v>
      </c>
    </row>
    <row r="364" spans="1:17" ht="23.25">
      <c r="A364" s="11" t="s">
        <v>150</v>
      </c>
      <c r="B364" s="54" t="s">
        <v>150</v>
      </c>
      <c r="C364" s="12" t="s">
        <v>151</v>
      </c>
      <c r="D364" s="15" t="s">
        <v>152</v>
      </c>
      <c r="E364" s="79" t="s">
        <v>1177</v>
      </c>
      <c r="F364" s="16">
        <f>IFERROR(IFERROR(INDEX('2021 FFS IP'!K:K,MATCH(A:A,'2021 FFS IP'!A:A,0)),INDEX('2021 FFS IMD'!K:K,MATCH(A:A,'2021 FFS IMD'!A:A,0))),0)</f>
        <v>1430039.3313901222</v>
      </c>
      <c r="G364" s="16">
        <f>IFERROR(INDEX('2021 FFS OP'!K:K,MATCH(A:A,'2021 FFS OP'!A:A,0)),0)</f>
        <v>0</v>
      </c>
      <c r="H364" s="16">
        <f t="shared" si="31"/>
        <v>1430039.3313901222</v>
      </c>
      <c r="I364" s="16">
        <v>2111523.6395152588</v>
      </c>
      <c r="J364" s="16">
        <v>0</v>
      </c>
      <c r="K364" s="16">
        <f t="shared" si="32"/>
        <v>2111523.6395152588</v>
      </c>
      <c r="L364" s="17" t="str">
        <f t="shared" si="33"/>
        <v>Yes</v>
      </c>
      <c r="M364" s="16">
        <f t="shared" si="34"/>
        <v>2111523.6395152588</v>
      </c>
      <c r="N364" s="16">
        <f t="shared" si="35"/>
        <v>0</v>
      </c>
      <c r="O364" s="16">
        <f>M364*INDEX('Summary by Class and Haircuts'!D:D,MATCH(E:E,'Summary by Class and Haircuts'!A:A,0))</f>
        <v>931242.46489095117</v>
      </c>
      <c r="P364" s="16">
        <f>N364*INDEX('Summary by Class and Haircuts'!H:H,MATCH(E:E,'Summary by Class and Haircuts'!A:A,0))</f>
        <v>0</v>
      </c>
      <c r="Q364" s="16">
        <f t="shared" si="36"/>
        <v>931242.46489095117</v>
      </c>
    </row>
    <row r="365" spans="1:17">
      <c r="A365" s="11" t="s">
        <v>325</v>
      </c>
      <c r="B365" s="54" t="s">
        <v>325</v>
      </c>
      <c r="C365" s="12" t="s">
        <v>326</v>
      </c>
      <c r="D365" s="15" t="s">
        <v>327</v>
      </c>
      <c r="E365" s="79" t="s">
        <v>1177</v>
      </c>
      <c r="F365" s="16">
        <f>IFERROR(IFERROR(INDEX('2021 FFS IP'!K:K,MATCH(A:A,'2021 FFS IP'!A:A,0)),INDEX('2021 FFS IMD'!K:K,MATCH(A:A,'2021 FFS IMD'!A:A,0))),0)</f>
        <v>0</v>
      </c>
      <c r="G365" s="16">
        <f>IFERROR(INDEX('2021 FFS OP'!K:K,MATCH(A:A,'2021 FFS OP'!A:A,0)),0)</f>
        <v>1004.1519299888187</v>
      </c>
      <c r="H365" s="16">
        <f t="shared" si="31"/>
        <v>1004.1519299888187</v>
      </c>
      <c r="I365" s="16">
        <v>0</v>
      </c>
      <c r="J365" s="16">
        <v>0</v>
      </c>
      <c r="K365" s="16">
        <f t="shared" si="32"/>
        <v>0</v>
      </c>
      <c r="L365" s="17" t="str">
        <f t="shared" si="33"/>
        <v>No</v>
      </c>
      <c r="M365" s="16">
        <f t="shared" si="34"/>
        <v>0</v>
      </c>
      <c r="N365" s="16">
        <f t="shared" si="35"/>
        <v>1004.1519299888187</v>
      </c>
      <c r="O365" s="16">
        <f>M365*INDEX('Summary by Class and Haircuts'!D:D,MATCH(E:E,'Summary by Class and Haircuts'!A:A,0))</f>
        <v>0</v>
      </c>
      <c r="P365" s="16">
        <f>N365*INDEX('Summary by Class and Haircuts'!H:H,MATCH(E:E,'Summary by Class and Haircuts'!A:A,0))</f>
        <v>506.45939009013995</v>
      </c>
      <c r="Q365" s="16">
        <f t="shared" si="36"/>
        <v>506.45939009013995</v>
      </c>
    </row>
    <row r="366" spans="1:17">
      <c r="A366" s="11" t="s">
        <v>761</v>
      </c>
      <c r="B366" s="54" t="s">
        <v>761</v>
      </c>
      <c r="C366" s="12" t="s">
        <v>762</v>
      </c>
      <c r="D366" s="15" t="s">
        <v>763</v>
      </c>
      <c r="E366" s="79" t="s">
        <v>1177</v>
      </c>
      <c r="F366" s="16">
        <f>IFERROR(IFERROR(INDEX('2021 FFS IP'!K:K,MATCH(A:A,'2021 FFS IP'!A:A,0)),INDEX('2021 FFS IMD'!K:K,MATCH(A:A,'2021 FFS IMD'!A:A,0))),0)</f>
        <v>0</v>
      </c>
      <c r="G366" s="16">
        <f>IFERROR(INDEX('2021 FFS OP'!K:K,MATCH(A:A,'2021 FFS OP'!A:A,0)),0)</f>
        <v>244.22196564280188</v>
      </c>
      <c r="H366" s="16">
        <f t="shared" si="31"/>
        <v>244.22196564280188</v>
      </c>
      <c r="I366" s="16">
        <v>0</v>
      </c>
      <c r="J366" s="16">
        <v>0</v>
      </c>
      <c r="K366" s="16">
        <f t="shared" si="32"/>
        <v>0</v>
      </c>
      <c r="L366" s="17" t="str">
        <f t="shared" si="33"/>
        <v>No</v>
      </c>
      <c r="M366" s="16">
        <f t="shared" si="34"/>
        <v>0</v>
      </c>
      <c r="N366" s="16">
        <f t="shared" si="35"/>
        <v>244.22196564280188</v>
      </c>
      <c r="O366" s="16">
        <f>M366*INDEX('Summary by Class and Haircuts'!D:D,MATCH(E:E,'Summary by Class and Haircuts'!A:A,0))</f>
        <v>0</v>
      </c>
      <c r="P366" s="16">
        <f>N366*INDEX('Summary by Class and Haircuts'!H:H,MATCH(E:E,'Summary by Class and Haircuts'!A:A,0))</f>
        <v>123.17708513237218</v>
      </c>
      <c r="Q366" s="16">
        <f t="shared" si="36"/>
        <v>123.17708513237218</v>
      </c>
    </row>
    <row r="367" spans="1:17" ht="23.25">
      <c r="A367" s="11" t="s">
        <v>231</v>
      </c>
      <c r="B367" s="54" t="s">
        <v>231</v>
      </c>
      <c r="C367" s="12" t="s">
        <v>232</v>
      </c>
      <c r="D367" s="15" t="s">
        <v>233</v>
      </c>
      <c r="E367" s="79" t="s">
        <v>1177</v>
      </c>
      <c r="F367" s="16">
        <f>IFERROR(IFERROR(INDEX('2021 FFS IP'!K:K,MATCH(A:A,'2021 FFS IP'!A:A,0)),INDEX('2021 FFS IMD'!K:K,MATCH(A:A,'2021 FFS IMD'!A:A,0))),0)</f>
        <v>0</v>
      </c>
      <c r="G367" s="16">
        <f>IFERROR(INDEX('2021 FFS OP'!K:K,MATCH(A:A,'2021 FFS OP'!A:A,0)),0)</f>
        <v>-709.82557330073678</v>
      </c>
      <c r="H367" s="16">
        <f t="shared" si="31"/>
        <v>-709.82557330073678</v>
      </c>
      <c r="I367" s="16">
        <v>0</v>
      </c>
      <c r="J367" s="16">
        <v>0</v>
      </c>
      <c r="K367" s="16">
        <f t="shared" si="32"/>
        <v>0</v>
      </c>
      <c r="L367" s="17" t="str">
        <f t="shared" si="33"/>
        <v>No</v>
      </c>
      <c r="M367" s="16">
        <f t="shared" si="34"/>
        <v>0</v>
      </c>
      <c r="N367" s="16">
        <f t="shared" si="35"/>
        <v>0</v>
      </c>
      <c r="O367" s="16">
        <f>M367*INDEX('Summary by Class and Haircuts'!D:D,MATCH(E:E,'Summary by Class and Haircuts'!A:A,0))</f>
        <v>0</v>
      </c>
      <c r="P367" s="16">
        <f>N367*INDEX('Summary by Class and Haircuts'!H:H,MATCH(E:E,'Summary by Class and Haircuts'!A:A,0))</f>
        <v>0</v>
      </c>
      <c r="Q367" s="16">
        <f t="shared" si="36"/>
        <v>0</v>
      </c>
    </row>
    <row r="368" spans="1:17">
      <c r="A368" s="11" t="s">
        <v>785</v>
      </c>
      <c r="B368" s="54" t="s">
        <v>785</v>
      </c>
      <c r="C368" s="12" t="s">
        <v>786</v>
      </c>
      <c r="D368" s="15" t="s">
        <v>787</v>
      </c>
      <c r="E368" s="79" t="s">
        <v>1177</v>
      </c>
      <c r="F368" s="16">
        <f>IFERROR(IFERROR(INDEX('2021 FFS IP'!K:K,MATCH(A:A,'2021 FFS IP'!A:A,0)),INDEX('2021 FFS IMD'!K:K,MATCH(A:A,'2021 FFS IMD'!A:A,0))),0)</f>
        <v>0</v>
      </c>
      <c r="G368" s="16">
        <f>IFERROR(INDEX('2021 FFS OP'!K:K,MATCH(A:A,'2021 FFS OP'!A:A,0)),0)</f>
        <v>406.5049509526666</v>
      </c>
      <c r="H368" s="16">
        <f t="shared" si="31"/>
        <v>406.5049509526666</v>
      </c>
      <c r="I368" s="16">
        <v>0</v>
      </c>
      <c r="J368" s="16">
        <v>0</v>
      </c>
      <c r="K368" s="16">
        <f t="shared" si="32"/>
        <v>0</v>
      </c>
      <c r="L368" s="17" t="str">
        <f t="shared" si="33"/>
        <v>No</v>
      </c>
      <c r="M368" s="16">
        <f t="shared" si="34"/>
        <v>0</v>
      </c>
      <c r="N368" s="16">
        <f t="shared" si="35"/>
        <v>406.5049509526666</v>
      </c>
      <c r="O368" s="16">
        <f>M368*INDEX('Summary by Class and Haircuts'!D:D,MATCH(E:E,'Summary by Class and Haircuts'!A:A,0))</f>
        <v>0</v>
      </c>
      <c r="P368" s="16">
        <f>N368*INDEX('Summary by Class and Haircuts'!H:H,MATCH(E:E,'Summary by Class and Haircuts'!A:A,0))</f>
        <v>205.02699181228706</v>
      </c>
      <c r="Q368" s="16">
        <f t="shared" si="36"/>
        <v>205.02699181228706</v>
      </c>
    </row>
    <row r="369" spans="1:17" ht="23.25">
      <c r="A369" s="11" t="s">
        <v>318</v>
      </c>
      <c r="B369" s="54" t="s">
        <v>318</v>
      </c>
      <c r="C369" s="12" t="s">
        <v>319</v>
      </c>
      <c r="D369" s="15" t="s">
        <v>320</v>
      </c>
      <c r="E369" s="79" t="s">
        <v>1177</v>
      </c>
      <c r="F369" s="16">
        <f>IFERROR(IFERROR(INDEX('2021 FFS IP'!K:K,MATCH(A:A,'2021 FFS IP'!A:A,0)),INDEX('2021 FFS IMD'!K:K,MATCH(A:A,'2021 FFS IMD'!A:A,0))),0)</f>
        <v>0</v>
      </c>
      <c r="G369" s="16">
        <f>IFERROR(INDEX('2021 FFS OP'!K:K,MATCH(A:A,'2021 FFS OP'!A:A,0)),0)</f>
        <v>4924.2663338817911</v>
      </c>
      <c r="H369" s="16">
        <f t="shared" si="31"/>
        <v>4924.2663338817911</v>
      </c>
      <c r="I369" s="16">
        <v>0</v>
      </c>
      <c r="J369" s="16">
        <v>9704.6331091519805</v>
      </c>
      <c r="K369" s="16">
        <f t="shared" si="32"/>
        <v>9704.6331091519805</v>
      </c>
      <c r="L369" s="17" t="str">
        <f t="shared" si="33"/>
        <v>Yes</v>
      </c>
      <c r="M369" s="16">
        <f t="shared" si="34"/>
        <v>0</v>
      </c>
      <c r="N369" s="16">
        <f t="shared" si="35"/>
        <v>9704.6331091519805</v>
      </c>
      <c r="O369" s="16">
        <f>M369*INDEX('Summary by Class and Haircuts'!D:D,MATCH(E:E,'Summary by Class and Haircuts'!A:A,0))</f>
        <v>0</v>
      </c>
      <c r="P369" s="16">
        <f>N369*INDEX('Summary by Class and Haircuts'!H:H,MATCH(E:E,'Summary by Class and Haircuts'!A:A,0))</f>
        <v>4894.6801960181665</v>
      </c>
      <c r="Q369" s="16">
        <f t="shared" si="36"/>
        <v>4894.6801960181665</v>
      </c>
    </row>
    <row r="370" spans="1:17" ht="23.25">
      <c r="A370" s="11" t="s">
        <v>73</v>
      </c>
      <c r="B370" s="54" t="s">
        <v>73</v>
      </c>
      <c r="C370" s="12" t="s">
        <v>74</v>
      </c>
      <c r="D370" s="15" t="s">
        <v>75</v>
      </c>
      <c r="E370" s="79" t="s">
        <v>1177</v>
      </c>
      <c r="F370" s="16">
        <f>IFERROR(IFERROR(INDEX('2021 FFS IP'!K:K,MATCH(A:A,'2021 FFS IP'!A:A,0)),INDEX('2021 FFS IMD'!K:K,MATCH(A:A,'2021 FFS IMD'!A:A,0))),0)</f>
        <v>-896.14325968307412</v>
      </c>
      <c r="G370" s="16">
        <f>IFERROR(INDEX('2021 FFS OP'!K:K,MATCH(A:A,'2021 FFS OP'!A:A,0)),0)</f>
        <v>58624.644853041027</v>
      </c>
      <c r="H370" s="16">
        <f t="shared" si="31"/>
        <v>57728.501593357956</v>
      </c>
      <c r="I370" s="16">
        <v>0</v>
      </c>
      <c r="J370" s="16">
        <v>0</v>
      </c>
      <c r="K370" s="16">
        <f t="shared" si="32"/>
        <v>0</v>
      </c>
      <c r="L370" s="17" t="str">
        <f t="shared" si="33"/>
        <v>No</v>
      </c>
      <c r="M370" s="16">
        <f t="shared" si="34"/>
        <v>0</v>
      </c>
      <c r="N370" s="16">
        <f t="shared" si="35"/>
        <v>58624.644853041027</v>
      </c>
      <c r="O370" s="16">
        <f>M370*INDEX('Summary by Class and Haircuts'!D:D,MATCH(E:E,'Summary by Class and Haircuts'!A:A,0))</f>
        <v>0</v>
      </c>
      <c r="P370" s="16">
        <f>N370*INDEX('Summary by Class and Haircuts'!H:H,MATCH(E:E,'Summary by Class and Haircuts'!A:A,0))</f>
        <v>29568.236628149323</v>
      </c>
      <c r="Q370" s="16">
        <f t="shared" si="36"/>
        <v>29568.236628149323</v>
      </c>
    </row>
    <row r="371" spans="1:17" ht="23.25">
      <c r="A371" s="11" t="s">
        <v>93</v>
      </c>
      <c r="B371" s="54" t="s">
        <v>93</v>
      </c>
      <c r="C371" s="12" t="s">
        <v>94</v>
      </c>
      <c r="D371" s="15" t="s">
        <v>95</v>
      </c>
      <c r="E371" s="79" t="s">
        <v>1177</v>
      </c>
      <c r="F371" s="16">
        <f>IFERROR(IFERROR(INDEX('2021 FFS IP'!K:K,MATCH(A:A,'2021 FFS IP'!A:A,0)),INDEX('2021 FFS IMD'!K:K,MATCH(A:A,'2021 FFS IMD'!A:A,0))),0)</f>
        <v>-349.58925563711364</v>
      </c>
      <c r="G371" s="16">
        <f>IFERROR(INDEX('2021 FFS OP'!K:K,MATCH(A:A,'2021 FFS OP'!A:A,0)),0)</f>
        <v>61439.626390724996</v>
      </c>
      <c r="H371" s="16">
        <f t="shared" si="31"/>
        <v>61090.037135087885</v>
      </c>
      <c r="I371" s="16">
        <v>0</v>
      </c>
      <c r="J371" s="16">
        <v>0</v>
      </c>
      <c r="K371" s="16">
        <f t="shared" si="32"/>
        <v>0</v>
      </c>
      <c r="L371" s="17" t="str">
        <f t="shared" si="33"/>
        <v>No</v>
      </c>
      <c r="M371" s="16">
        <f t="shared" si="34"/>
        <v>0</v>
      </c>
      <c r="N371" s="16">
        <f t="shared" si="35"/>
        <v>61439.626390724996</v>
      </c>
      <c r="O371" s="16">
        <f>M371*INDEX('Summary by Class and Haircuts'!D:D,MATCH(E:E,'Summary by Class and Haircuts'!A:A,0))</f>
        <v>0</v>
      </c>
      <c r="P371" s="16">
        <f>N371*INDEX('Summary by Class and Haircuts'!H:H,MATCH(E:E,'Summary by Class and Haircuts'!A:A,0))</f>
        <v>30988.015637792119</v>
      </c>
      <c r="Q371" s="16">
        <f t="shared" si="36"/>
        <v>30988.015637792119</v>
      </c>
    </row>
    <row r="372" spans="1:17">
      <c r="A372" s="11" t="s">
        <v>322</v>
      </c>
      <c r="B372" s="54" t="s">
        <v>322</v>
      </c>
      <c r="C372" s="12" t="s">
        <v>323</v>
      </c>
      <c r="D372" s="15" t="s">
        <v>324</v>
      </c>
      <c r="E372" s="79" t="s">
        <v>1177</v>
      </c>
      <c r="F372" s="16">
        <f>IFERROR(IFERROR(INDEX('2021 FFS IP'!K:K,MATCH(A:A,'2021 FFS IP'!A:A,0)),INDEX('2021 FFS IMD'!K:K,MATCH(A:A,'2021 FFS IMD'!A:A,0))),0)</f>
        <v>0</v>
      </c>
      <c r="G372" s="16">
        <f>IFERROR(INDEX('2021 FFS OP'!K:K,MATCH(A:A,'2021 FFS OP'!A:A,0)),0)</f>
        <v>89.976190239702646</v>
      </c>
      <c r="H372" s="16">
        <f t="shared" si="31"/>
        <v>89.976190239702646</v>
      </c>
      <c r="I372" s="16">
        <v>0</v>
      </c>
      <c r="J372" s="16">
        <v>0</v>
      </c>
      <c r="K372" s="16">
        <f t="shared" si="32"/>
        <v>0</v>
      </c>
      <c r="L372" s="17" t="str">
        <f t="shared" si="33"/>
        <v>No</v>
      </c>
      <c r="M372" s="16">
        <f t="shared" si="34"/>
        <v>0</v>
      </c>
      <c r="N372" s="16">
        <f t="shared" si="35"/>
        <v>89.976190239702646</v>
      </c>
      <c r="O372" s="16">
        <f>M372*INDEX('Summary by Class and Haircuts'!D:D,MATCH(E:E,'Summary by Class and Haircuts'!A:A,0))</f>
        <v>0</v>
      </c>
      <c r="P372" s="16">
        <f>N372*INDEX('Summary by Class and Haircuts'!H:H,MATCH(E:E,'Summary by Class and Haircuts'!A:A,0))</f>
        <v>45.380868243654746</v>
      </c>
      <c r="Q372" s="16">
        <f t="shared" si="36"/>
        <v>45.380868243654746</v>
      </c>
    </row>
    <row r="373" spans="1:17">
      <c r="A373" s="11" t="s">
        <v>102</v>
      </c>
      <c r="B373" s="54" t="s">
        <v>102</v>
      </c>
      <c r="C373" s="12" t="s">
        <v>103</v>
      </c>
      <c r="D373" s="15" t="s">
        <v>104</v>
      </c>
      <c r="E373" s="79" t="s">
        <v>1177</v>
      </c>
      <c r="F373" s="16">
        <f>IFERROR(IFERROR(INDEX('2021 FFS IP'!K:K,MATCH(A:A,'2021 FFS IP'!A:A,0)),INDEX('2021 FFS IMD'!K:K,MATCH(A:A,'2021 FFS IMD'!A:A,0))),0)</f>
        <v>10747.638226391695</v>
      </c>
      <c r="G373" s="16">
        <f>IFERROR(INDEX('2021 FFS OP'!K:K,MATCH(A:A,'2021 FFS OP'!A:A,0)),0)</f>
        <v>187106.73078486044</v>
      </c>
      <c r="H373" s="16">
        <f t="shared" si="31"/>
        <v>197854.36901125213</v>
      </c>
      <c r="I373" s="16">
        <v>0</v>
      </c>
      <c r="J373" s="16">
        <v>0</v>
      </c>
      <c r="K373" s="16">
        <f t="shared" si="32"/>
        <v>0</v>
      </c>
      <c r="L373" s="17" t="str">
        <f t="shared" si="33"/>
        <v>No</v>
      </c>
      <c r="M373" s="16">
        <f t="shared" si="34"/>
        <v>10747.638226391695</v>
      </c>
      <c r="N373" s="16">
        <f t="shared" si="35"/>
        <v>187106.73078486044</v>
      </c>
      <c r="O373" s="16">
        <f>M373*INDEX('Summary by Class and Haircuts'!D:D,MATCH(E:E,'Summary by Class and Haircuts'!A:A,0))</f>
        <v>4740.0166052599316</v>
      </c>
      <c r="P373" s="16">
        <f>N373*INDEX('Summary by Class and Haircuts'!H:H,MATCH(E:E,'Summary by Class and Haircuts'!A:A,0))</f>
        <v>94370.142530240031</v>
      </c>
      <c r="Q373" s="16">
        <f t="shared" si="36"/>
        <v>99110.159135499969</v>
      </c>
    </row>
    <row r="374" spans="1:17" ht="23.25">
      <c r="A374" s="11" t="s">
        <v>773</v>
      </c>
      <c r="B374" s="54" t="s">
        <v>773</v>
      </c>
      <c r="C374" s="12" t="s">
        <v>774</v>
      </c>
      <c r="D374" s="15" t="s">
        <v>775</v>
      </c>
      <c r="E374" s="79" t="s">
        <v>1177</v>
      </c>
      <c r="F374" s="16">
        <f>IFERROR(IFERROR(INDEX('2021 FFS IP'!K:K,MATCH(A:A,'2021 FFS IP'!A:A,0)),INDEX('2021 FFS IMD'!K:K,MATCH(A:A,'2021 FFS IMD'!A:A,0))),0)</f>
        <v>422830.16476664809</v>
      </c>
      <c r="G374" s="16">
        <f>IFERROR(INDEX('2021 FFS OP'!K:K,MATCH(A:A,'2021 FFS OP'!A:A,0)),0)</f>
        <v>95195.266293127555</v>
      </c>
      <c r="H374" s="16">
        <f t="shared" si="31"/>
        <v>518025.43105977564</v>
      </c>
      <c r="I374" s="16">
        <v>2159275.2536576353</v>
      </c>
      <c r="J374" s="16">
        <v>183580.85376629757</v>
      </c>
      <c r="K374" s="16">
        <f t="shared" si="32"/>
        <v>2342856.1074239328</v>
      </c>
      <c r="L374" s="17" t="str">
        <f t="shared" si="33"/>
        <v>Yes</v>
      </c>
      <c r="M374" s="16">
        <f t="shared" si="34"/>
        <v>2159275.2536576353</v>
      </c>
      <c r="N374" s="16">
        <f t="shared" si="35"/>
        <v>183580.85376629757</v>
      </c>
      <c r="O374" s="16">
        <f>M374*INDEX('Summary by Class and Haircuts'!D:D,MATCH(E:E,'Summary by Class and Haircuts'!A:A,0))</f>
        <v>952302.295822646</v>
      </c>
      <c r="P374" s="16">
        <f>N374*INDEX('Summary by Class and Haircuts'!H:H,MATCH(E:E,'Summary by Class and Haircuts'!A:A,0))</f>
        <v>92591.812507636714</v>
      </c>
      <c r="Q374" s="16">
        <f t="shared" si="36"/>
        <v>1044894.1083302827</v>
      </c>
    </row>
    <row r="375" spans="1:17">
      <c r="A375" s="11" t="s">
        <v>1796</v>
      </c>
      <c r="B375" s="54" t="s">
        <v>1796</v>
      </c>
      <c r="C375" s="72">
        <v>1053963009</v>
      </c>
      <c r="D375" s="15" t="s">
        <v>1598</v>
      </c>
      <c r="E375" s="79" t="s">
        <v>1177</v>
      </c>
      <c r="F375" s="16">
        <f>IFERROR(IFERROR(INDEX('2021 FFS IP'!K:K,MATCH(A:A,'2021 FFS IP'!A:A,0)),INDEX('2021 FFS IMD'!K:K,MATCH(A:A,'2021 FFS IMD'!A:A,0))),0)</f>
        <v>70415.396111685739</v>
      </c>
      <c r="G375" s="16">
        <f>IFERROR(INDEX('2021 FFS OP'!K:K,MATCH(A:A,'2021 FFS OP'!A:A,0)),0)</f>
        <v>147010.42805176455</v>
      </c>
      <c r="H375" s="16">
        <f t="shared" si="31"/>
        <v>217425.82416345028</v>
      </c>
      <c r="I375" s="16">
        <v>162350.96257340128</v>
      </c>
      <c r="J375" s="16">
        <v>237840.68812361977</v>
      </c>
      <c r="K375" s="16">
        <f t="shared" si="32"/>
        <v>400191.65069702105</v>
      </c>
      <c r="L375" s="17" t="str">
        <f t="shared" si="33"/>
        <v>Yes</v>
      </c>
      <c r="M375" s="16">
        <f t="shared" si="34"/>
        <v>162350.96257340128</v>
      </c>
      <c r="N375" s="16">
        <f t="shared" si="35"/>
        <v>237840.68812361977</v>
      </c>
      <c r="O375" s="16">
        <f>M375*INDEX('Summary by Class and Haircuts'!D:D,MATCH(E:E,'Summary by Class and Haircuts'!A:A,0))</f>
        <v>71601.429287801366</v>
      </c>
      <c r="P375" s="16">
        <f>N375*INDEX('Summary by Class and Haircuts'!H:H,MATCH(E:E,'Summary by Class and Haircuts'!A:A,0))</f>
        <v>119958.59017773233</v>
      </c>
      <c r="Q375" s="16">
        <f t="shared" si="36"/>
        <v>191560.0194655337</v>
      </c>
    </row>
    <row r="376" spans="1:17">
      <c r="A376" s="11" t="s">
        <v>1558</v>
      </c>
      <c r="B376" s="54" t="s">
        <v>1558</v>
      </c>
      <c r="C376" s="12" t="s">
        <v>1560</v>
      </c>
      <c r="D376" s="15" t="s">
        <v>1696</v>
      </c>
      <c r="E376" s="79" t="s">
        <v>1177</v>
      </c>
      <c r="F376" s="16">
        <f>IFERROR(IFERROR(INDEX('2021 FFS IP'!K:K,MATCH(A:A,'2021 FFS IP'!A:A,0)),INDEX('2021 FFS IMD'!K:K,MATCH(A:A,'2021 FFS IMD'!A:A,0))),0)</f>
        <v>1661887.8586274912</v>
      </c>
      <c r="G376" s="16">
        <f>IFERROR(INDEX('2021 FFS OP'!K:K,MATCH(A:A,'2021 FFS OP'!A:A,0)),0)</f>
        <v>161729.41824682121</v>
      </c>
      <c r="H376" s="16">
        <f t="shared" si="31"/>
        <v>1823617.2768743124</v>
      </c>
      <c r="I376" s="16">
        <v>0</v>
      </c>
      <c r="J376" s="16">
        <v>0</v>
      </c>
      <c r="K376" s="16">
        <f t="shared" si="32"/>
        <v>0</v>
      </c>
      <c r="L376" s="17" t="str">
        <f t="shared" si="33"/>
        <v>No</v>
      </c>
      <c r="M376" s="16">
        <f t="shared" si="34"/>
        <v>1661887.8586274912</v>
      </c>
      <c r="N376" s="16">
        <f t="shared" si="35"/>
        <v>161729.41824682121</v>
      </c>
      <c r="O376" s="16">
        <f>M376*INDEX('Summary by Class and Haircuts'!D:D,MATCH(E:E,'Summary by Class and Haircuts'!A:A,0))</f>
        <v>732940.19393308612</v>
      </c>
      <c r="P376" s="16">
        <f>N376*INDEX('Summary by Class and Haircuts'!H:H,MATCH(E:E,'Summary by Class and Haircuts'!A:A,0))</f>
        <v>81570.706661720295</v>
      </c>
      <c r="Q376" s="16">
        <f t="shared" si="36"/>
        <v>814510.90059480642</v>
      </c>
    </row>
    <row r="377" spans="1:17">
      <c r="A377" s="11" t="s">
        <v>1529</v>
      </c>
      <c r="B377" s="54" t="s">
        <v>1529</v>
      </c>
      <c r="C377" s="12" t="s">
        <v>1531</v>
      </c>
      <c r="D377" s="15" t="s">
        <v>1700</v>
      </c>
      <c r="E377" s="79" t="s">
        <v>1177</v>
      </c>
      <c r="F377" s="16">
        <f>IFERROR(IFERROR(INDEX('2021 FFS IP'!K:K,MATCH(A:A,'2021 FFS IP'!A:A,0)),INDEX('2021 FFS IMD'!K:K,MATCH(A:A,'2021 FFS IMD'!A:A,0))),0)</f>
        <v>0</v>
      </c>
      <c r="G377" s="16">
        <f>IFERROR(INDEX('2021 FFS OP'!K:K,MATCH(A:A,'2021 FFS OP'!A:A,0)),0)</f>
        <v>2554.4072795425377</v>
      </c>
      <c r="H377" s="16">
        <f t="shared" si="31"/>
        <v>2554.4072795425377</v>
      </c>
      <c r="I377" s="16">
        <v>0</v>
      </c>
      <c r="J377" s="16">
        <v>0</v>
      </c>
      <c r="K377" s="16">
        <f t="shared" si="32"/>
        <v>0</v>
      </c>
      <c r="L377" s="17" t="str">
        <f t="shared" si="33"/>
        <v>No</v>
      </c>
      <c r="M377" s="16">
        <f t="shared" si="34"/>
        <v>0</v>
      </c>
      <c r="N377" s="16">
        <f t="shared" si="35"/>
        <v>2554.4072795425377</v>
      </c>
      <c r="O377" s="16">
        <f>M377*INDEX('Summary by Class and Haircuts'!D:D,MATCH(E:E,'Summary by Class and Haircuts'!A:A,0))</f>
        <v>0</v>
      </c>
      <c r="P377" s="16">
        <f>N377*INDEX('Summary by Class and Haircuts'!H:H,MATCH(E:E,'Summary by Class and Haircuts'!A:A,0))</f>
        <v>1288.3543955876605</v>
      </c>
      <c r="Q377" s="16">
        <f t="shared" si="36"/>
        <v>1288.3543955876605</v>
      </c>
    </row>
    <row r="378" spans="1:17">
      <c r="A378" s="11" t="s">
        <v>108</v>
      </c>
      <c r="B378" s="54" t="s">
        <v>108</v>
      </c>
      <c r="C378" s="12" t="s">
        <v>109</v>
      </c>
      <c r="D378" s="15" t="s">
        <v>1964</v>
      </c>
      <c r="E378" s="79" t="s">
        <v>1177</v>
      </c>
      <c r="F378" s="16">
        <f>IFERROR(IFERROR(INDEX('2021 FFS IP'!K:K,MATCH(A:A,'2021 FFS IP'!A:A,0)),INDEX('2021 FFS IMD'!K:K,MATCH(A:A,'2021 FFS IMD'!A:A,0))),0)</f>
        <v>2510.044895978167</v>
      </c>
      <c r="G378" s="16">
        <f>IFERROR(INDEX('2021 FFS OP'!K:K,MATCH(A:A,'2021 FFS OP'!A:A,0)),0)</f>
        <v>6094.969806343679</v>
      </c>
      <c r="H378" s="16">
        <f t="shared" si="31"/>
        <v>8605.0147023218451</v>
      </c>
      <c r="I378" s="16">
        <v>3363.1405008210813</v>
      </c>
      <c r="J378" s="16">
        <v>4556.1983950877093</v>
      </c>
      <c r="K378" s="16">
        <f t="shared" si="32"/>
        <v>7919.3388959087906</v>
      </c>
      <c r="L378" s="17" t="str">
        <f t="shared" si="33"/>
        <v>Yes</v>
      </c>
      <c r="M378" s="16">
        <f t="shared" si="34"/>
        <v>3363.1405008210813</v>
      </c>
      <c r="N378" s="16">
        <f t="shared" si="35"/>
        <v>6094.969806343679</v>
      </c>
      <c r="O378" s="16">
        <f>M378*INDEX('Summary by Class and Haircuts'!D:D,MATCH(E:E,'Summary by Class and Haircuts'!A:A,0))</f>
        <v>1483.2413860534377</v>
      </c>
      <c r="P378" s="16">
        <f>N378*INDEX('Summary by Class and Haircuts'!H:H,MATCH(E:E,'Summary by Class and Haircuts'!A:A,0))</f>
        <v>3074.0912789691201</v>
      </c>
      <c r="Q378" s="16">
        <f t="shared" si="36"/>
        <v>4557.3326650225581</v>
      </c>
    </row>
    <row r="379" spans="1:17">
      <c r="A379" s="11" t="s">
        <v>1447</v>
      </c>
      <c r="B379" s="54" t="s">
        <v>1447</v>
      </c>
      <c r="C379" s="12" t="s">
        <v>1449</v>
      </c>
      <c r="D379" s="15" t="s">
        <v>1446</v>
      </c>
      <c r="E379" s="79" t="s">
        <v>1177</v>
      </c>
      <c r="F379" s="16">
        <f>IFERROR(IFERROR(INDEX('2021 FFS IP'!K:K,MATCH(A:A,'2021 FFS IP'!A:A,0)),INDEX('2021 FFS IMD'!K:K,MATCH(A:A,'2021 FFS IMD'!A:A,0))),0)</f>
        <v>0</v>
      </c>
      <c r="G379" s="16">
        <f>IFERROR(INDEX('2021 FFS OP'!K:K,MATCH(A:A,'2021 FFS OP'!A:A,0)),0)</f>
        <v>-1012.5969027126639</v>
      </c>
      <c r="H379" s="16">
        <f t="shared" si="31"/>
        <v>-1012.5969027126639</v>
      </c>
      <c r="I379" s="16">
        <v>0</v>
      </c>
      <c r="J379" s="16">
        <v>0</v>
      </c>
      <c r="K379" s="16">
        <f t="shared" si="32"/>
        <v>0</v>
      </c>
      <c r="L379" s="17" t="str">
        <f t="shared" si="33"/>
        <v>No</v>
      </c>
      <c r="M379" s="16">
        <f t="shared" si="34"/>
        <v>0</v>
      </c>
      <c r="N379" s="16">
        <f t="shared" si="35"/>
        <v>0</v>
      </c>
      <c r="O379" s="16">
        <f>M379*INDEX('Summary by Class and Haircuts'!D:D,MATCH(E:E,'Summary by Class and Haircuts'!A:A,0))</f>
        <v>0</v>
      </c>
      <c r="P379" s="16">
        <f>N379*INDEX('Summary by Class and Haircuts'!H:H,MATCH(E:E,'Summary by Class and Haircuts'!A:A,0))</f>
        <v>0</v>
      </c>
      <c r="Q379" s="16">
        <f t="shared" si="36"/>
        <v>0</v>
      </c>
    </row>
    <row r="380" spans="1:17">
      <c r="A380" s="11" t="s">
        <v>1399</v>
      </c>
      <c r="B380" s="11" t="s">
        <v>1399</v>
      </c>
      <c r="C380" s="11" t="s">
        <v>1401</v>
      </c>
      <c r="D380" s="15" t="s">
        <v>2007</v>
      </c>
      <c r="E380" s="79" t="s">
        <v>1177</v>
      </c>
      <c r="F380" s="16">
        <f>IFERROR(IFERROR(INDEX('2021 FFS IP'!K:K,MATCH(A:A,'2021 FFS IP'!A:A,0)),INDEX('2021 FFS IMD'!K:K,MATCH(A:A,'2021 FFS IMD'!A:A,0))),0)</f>
        <v>0</v>
      </c>
      <c r="G380" s="16">
        <f>IFERROR(INDEX('2021 FFS OP'!K:K,MATCH(A:A,'2021 FFS OP'!A:A,0)),0)</f>
        <v>8396.9788294135396</v>
      </c>
      <c r="H380" s="16">
        <f t="shared" si="31"/>
        <v>8396.9788294135396</v>
      </c>
      <c r="I380" s="16">
        <v>0</v>
      </c>
      <c r="J380" s="16">
        <v>0</v>
      </c>
      <c r="K380" s="16">
        <f t="shared" si="32"/>
        <v>0</v>
      </c>
      <c r="L380" s="17" t="str">
        <f t="shared" si="33"/>
        <v>No</v>
      </c>
      <c r="M380" s="16">
        <f t="shared" si="34"/>
        <v>0</v>
      </c>
      <c r="N380" s="16">
        <f t="shared" si="35"/>
        <v>8396.9788294135396</v>
      </c>
      <c r="O380" s="16">
        <f>M380*INDEX('Summary by Class and Haircuts'!D:D,MATCH(E:E,'Summary by Class and Haircuts'!A:A,0))</f>
        <v>0</v>
      </c>
      <c r="P380" s="16">
        <f>N380*INDEX('Summary by Class and Haircuts'!H:H,MATCH(E:E,'Summary by Class and Haircuts'!A:A,0))</f>
        <v>4235.1447520416095</v>
      </c>
      <c r="Q380" s="16">
        <f t="shared" si="36"/>
        <v>4235.1447520416095</v>
      </c>
    </row>
    <row r="381" spans="1:17">
      <c r="A381" s="11" t="s">
        <v>1381</v>
      </c>
      <c r="B381" s="54" t="s">
        <v>1381</v>
      </c>
      <c r="C381" s="12" t="s">
        <v>1383</v>
      </c>
      <c r="D381" s="15" t="s">
        <v>1885</v>
      </c>
      <c r="E381" s="79" t="s">
        <v>1177</v>
      </c>
      <c r="F381" s="16">
        <f>IFERROR(IFERROR(INDEX('2021 FFS IP'!K:K,MATCH(A:A,'2021 FFS IP'!A:A,0)),INDEX('2021 FFS IMD'!K:K,MATCH(A:A,'2021 FFS IMD'!A:A,0))),0)</f>
        <v>541387.44206596841</v>
      </c>
      <c r="G381" s="16">
        <f>IFERROR(INDEX('2021 FFS OP'!K:K,MATCH(A:A,'2021 FFS OP'!A:A,0)),0)</f>
        <v>77936.799303556356</v>
      </c>
      <c r="H381" s="16">
        <f t="shared" si="31"/>
        <v>619324.24136952474</v>
      </c>
      <c r="I381" s="16">
        <v>0</v>
      </c>
      <c r="J381" s="16">
        <v>0</v>
      </c>
      <c r="K381" s="16">
        <f t="shared" si="32"/>
        <v>0</v>
      </c>
      <c r="L381" s="17" t="str">
        <f t="shared" si="33"/>
        <v>No</v>
      </c>
      <c r="M381" s="16">
        <f t="shared" si="34"/>
        <v>541387.44206596841</v>
      </c>
      <c r="N381" s="16">
        <f t="shared" si="35"/>
        <v>77936.799303556356</v>
      </c>
      <c r="O381" s="16">
        <f>M381*INDEX('Summary by Class and Haircuts'!D:D,MATCH(E:E,'Summary by Class and Haircuts'!A:A,0))</f>
        <v>238767.38416542657</v>
      </c>
      <c r="P381" s="16">
        <f>N381*INDEX('Summary by Class and Haircuts'!H:H,MATCH(E:E,'Summary by Class and Haircuts'!A:A,0))</f>
        <v>39308.617214226055</v>
      </c>
      <c r="Q381" s="16">
        <f t="shared" si="36"/>
        <v>278076.00137965265</v>
      </c>
    </row>
    <row r="382" spans="1:17">
      <c r="A382" s="11" t="s">
        <v>1330</v>
      </c>
      <c r="B382" s="54" t="s">
        <v>1330</v>
      </c>
      <c r="C382" s="12" t="s">
        <v>1332</v>
      </c>
      <c r="D382" s="15" t="s">
        <v>1824</v>
      </c>
      <c r="E382" s="79" t="s">
        <v>1177</v>
      </c>
      <c r="F382" s="16">
        <f>IFERROR(IFERROR(INDEX('2021 FFS IP'!K:K,MATCH(A:A,'2021 FFS IP'!A:A,0)),INDEX('2021 FFS IMD'!K:K,MATCH(A:A,'2021 FFS IMD'!A:A,0))),0)</f>
        <v>0</v>
      </c>
      <c r="G382" s="16">
        <f>IFERROR(INDEX('2021 FFS OP'!K:K,MATCH(A:A,'2021 FFS OP'!A:A,0)),0)</f>
        <v>-1601.2706216628039</v>
      </c>
      <c r="H382" s="16">
        <f t="shared" si="31"/>
        <v>-1601.2706216628039</v>
      </c>
      <c r="I382" s="16">
        <v>0</v>
      </c>
      <c r="J382" s="16">
        <v>0</v>
      </c>
      <c r="K382" s="16">
        <f t="shared" si="32"/>
        <v>0</v>
      </c>
      <c r="L382" s="17" t="str">
        <f t="shared" si="33"/>
        <v>No</v>
      </c>
      <c r="M382" s="16">
        <f t="shared" si="34"/>
        <v>0</v>
      </c>
      <c r="N382" s="16">
        <f t="shared" si="35"/>
        <v>0</v>
      </c>
      <c r="O382" s="16">
        <f>M382*INDEX('Summary by Class and Haircuts'!D:D,MATCH(E:E,'Summary by Class and Haircuts'!A:A,0))</f>
        <v>0</v>
      </c>
      <c r="P382" s="16">
        <f>N382*INDEX('Summary by Class and Haircuts'!H:H,MATCH(E:E,'Summary by Class and Haircuts'!A:A,0))</f>
        <v>0</v>
      </c>
      <c r="Q382" s="16">
        <f t="shared" si="36"/>
        <v>0</v>
      </c>
    </row>
    <row r="383" spans="1:17">
      <c r="A383" s="11" t="s">
        <v>1675</v>
      </c>
      <c r="B383" s="54" t="s">
        <v>1675</v>
      </c>
      <c r="C383" s="12" t="s">
        <v>1673</v>
      </c>
      <c r="D383" s="15" t="s">
        <v>2033</v>
      </c>
      <c r="E383" s="79" t="s">
        <v>1177</v>
      </c>
      <c r="F383" s="16">
        <f>IFERROR(IFERROR(INDEX('2021 FFS IP'!K:K,MATCH(A:A,'2021 FFS IP'!A:A,0)),INDEX('2021 FFS IMD'!K:K,MATCH(A:A,'2021 FFS IMD'!A:A,0))),0)</f>
        <v>4512.0702604157341</v>
      </c>
      <c r="G383" s="16">
        <f>IFERROR(INDEX('2021 FFS OP'!K:K,MATCH(A:A,'2021 FFS OP'!A:A,0)),0)</f>
        <v>9069.6741227381845</v>
      </c>
      <c r="H383" s="16">
        <f t="shared" si="31"/>
        <v>13581.744383153919</v>
      </c>
      <c r="I383" s="16">
        <v>0</v>
      </c>
      <c r="J383" s="16">
        <v>0</v>
      </c>
      <c r="K383" s="16">
        <f t="shared" si="32"/>
        <v>0</v>
      </c>
      <c r="L383" s="17" t="str">
        <f t="shared" si="33"/>
        <v>No</v>
      </c>
      <c r="M383" s="16">
        <f t="shared" si="34"/>
        <v>4512.0702604157341</v>
      </c>
      <c r="N383" s="16">
        <f t="shared" si="35"/>
        <v>9069.6741227381845</v>
      </c>
      <c r="O383" s="16">
        <f>M383*INDEX('Summary by Class and Haircuts'!D:D,MATCH(E:E,'Summary by Class and Haircuts'!A:A,0))</f>
        <v>1989.9523512013893</v>
      </c>
      <c r="P383" s="16">
        <f>N383*INDEX('Summary by Class and Haircuts'!H:H,MATCH(E:E,'Summary by Class and Haircuts'!A:A,0))</f>
        <v>4574.4289159205764</v>
      </c>
      <c r="Q383" s="16">
        <f t="shared" si="36"/>
        <v>6564.3812671219657</v>
      </c>
    </row>
    <row r="384" spans="1:17">
      <c r="A384" s="11" t="s">
        <v>1241</v>
      </c>
      <c r="B384" s="54" t="s">
        <v>1241</v>
      </c>
      <c r="C384" s="12" t="s">
        <v>1243</v>
      </c>
      <c r="D384" s="15" t="s">
        <v>1240</v>
      </c>
      <c r="E384" s="79" t="s">
        <v>1177</v>
      </c>
      <c r="F384" s="16">
        <f>IFERROR(IFERROR(INDEX('2021 FFS IP'!K:K,MATCH(A:A,'2021 FFS IP'!A:A,0)),INDEX('2021 FFS IMD'!K:K,MATCH(A:A,'2021 FFS IMD'!A:A,0))),0)</f>
        <v>-4559.4825940024257</v>
      </c>
      <c r="G384" s="16">
        <f>IFERROR(INDEX('2021 FFS OP'!K:K,MATCH(A:A,'2021 FFS OP'!A:A,0)),0)</f>
        <v>-121106.65052133033</v>
      </c>
      <c r="H384" s="16">
        <f t="shared" si="31"/>
        <v>-125666.13311533276</v>
      </c>
      <c r="I384" s="16">
        <v>0</v>
      </c>
      <c r="J384" s="16">
        <v>0</v>
      </c>
      <c r="K384" s="16">
        <f t="shared" si="32"/>
        <v>0</v>
      </c>
      <c r="L384" s="17" t="str">
        <f t="shared" si="33"/>
        <v>No</v>
      </c>
      <c r="M384" s="16">
        <f t="shared" si="34"/>
        <v>0</v>
      </c>
      <c r="N384" s="16">
        <f t="shared" si="35"/>
        <v>0</v>
      </c>
      <c r="O384" s="16">
        <f>M384*INDEX('Summary by Class and Haircuts'!D:D,MATCH(E:E,'Summary by Class and Haircuts'!A:A,0))</f>
        <v>0</v>
      </c>
      <c r="P384" s="16">
        <f>N384*INDEX('Summary by Class and Haircuts'!H:H,MATCH(E:E,'Summary by Class and Haircuts'!A:A,0))</f>
        <v>0</v>
      </c>
      <c r="Q384" s="16">
        <f t="shared" si="36"/>
        <v>0</v>
      </c>
    </row>
    <row r="385" spans="1:17">
      <c r="A385" s="11" t="s">
        <v>1191</v>
      </c>
      <c r="B385" s="54" t="s">
        <v>1191</v>
      </c>
      <c r="C385" s="12" t="s">
        <v>1193</v>
      </c>
      <c r="D385" s="15" t="s">
        <v>1827</v>
      </c>
      <c r="E385" s="79" t="s">
        <v>1177</v>
      </c>
      <c r="F385" s="16">
        <f>IFERROR(IFERROR(INDEX('2021 FFS IP'!K:K,MATCH(A:A,'2021 FFS IP'!A:A,0)),INDEX('2021 FFS IMD'!K:K,MATCH(A:A,'2021 FFS IMD'!A:A,0))),0)</f>
        <v>0</v>
      </c>
      <c r="G385" s="16">
        <f>IFERROR(INDEX('2021 FFS OP'!K:K,MATCH(A:A,'2021 FFS OP'!A:A,0)),0)</f>
        <v>642.95403450950346</v>
      </c>
      <c r="H385" s="16">
        <f t="shared" si="31"/>
        <v>642.95403450950346</v>
      </c>
      <c r="I385" s="16">
        <v>0</v>
      </c>
      <c r="J385" s="16">
        <v>0</v>
      </c>
      <c r="K385" s="16">
        <f t="shared" si="32"/>
        <v>0</v>
      </c>
      <c r="L385" s="17" t="str">
        <f t="shared" si="33"/>
        <v>No</v>
      </c>
      <c r="M385" s="16">
        <f t="shared" si="34"/>
        <v>0</v>
      </c>
      <c r="N385" s="16">
        <f t="shared" si="35"/>
        <v>642.95403450950346</v>
      </c>
      <c r="O385" s="16">
        <f>M385*INDEX('Summary by Class and Haircuts'!D:D,MATCH(E:E,'Summary by Class and Haircuts'!A:A,0))</f>
        <v>0</v>
      </c>
      <c r="P385" s="16">
        <f>N385*INDEX('Summary by Class and Haircuts'!H:H,MATCH(E:E,'Summary by Class and Haircuts'!A:A,0))</f>
        <v>324.2837049342761</v>
      </c>
      <c r="Q385" s="16">
        <f t="shared" si="36"/>
        <v>324.2837049342761</v>
      </c>
    </row>
    <row r="386" spans="1:17">
      <c r="A386" s="11" t="s">
        <v>1895</v>
      </c>
      <c r="B386" s="54" t="s">
        <v>1895</v>
      </c>
      <c r="C386" s="12" t="s">
        <v>992</v>
      </c>
      <c r="D386" s="15" t="s">
        <v>1980</v>
      </c>
      <c r="E386" s="82" t="s">
        <v>1177</v>
      </c>
      <c r="F386" s="16">
        <f>IFERROR(IFERROR(INDEX('2021 FFS IP'!K:K,MATCH(A:A,'2021 FFS IP'!A:A,0)),INDEX('2021 FFS IMD'!K:K,MATCH(A:A,'2021 FFS IMD'!A:A,0))),0)</f>
        <v>75392.779958470928</v>
      </c>
      <c r="G386" s="16">
        <f>IFERROR(INDEX('2021 FFS OP'!K:K,MATCH(A:A,'2021 FFS OP'!A:A,0)),0)</f>
        <v>104989.25027051692</v>
      </c>
      <c r="H386" s="16">
        <f t="shared" si="31"/>
        <v>180382.03022898786</v>
      </c>
      <c r="I386" s="16">
        <v>117606.3568763776</v>
      </c>
      <c r="J386" s="16">
        <v>116888.99049946437</v>
      </c>
      <c r="K386" s="16">
        <f t="shared" si="32"/>
        <v>234495.34737584199</v>
      </c>
      <c r="L386" s="17" t="str">
        <f t="shared" si="33"/>
        <v>Yes</v>
      </c>
      <c r="M386" s="16">
        <f t="shared" si="34"/>
        <v>117606.3568763776</v>
      </c>
      <c r="N386" s="16">
        <f t="shared" si="35"/>
        <v>116888.99049946437</v>
      </c>
      <c r="O386" s="16">
        <f>M386*INDEX('Summary by Class and Haircuts'!D:D,MATCH(E:E,'Summary by Class and Haircuts'!A:A,0))</f>
        <v>51867.775294973821</v>
      </c>
      <c r="P386" s="16">
        <f>N386*INDEX('Summary by Class and Haircuts'!H:H,MATCH(E:E,'Summary by Class and Haircuts'!A:A,0))</f>
        <v>58954.75083862069</v>
      </c>
      <c r="Q386" s="16">
        <f t="shared" si="36"/>
        <v>110822.52613359451</v>
      </c>
    </row>
    <row r="387" spans="1:17">
      <c r="A387" s="11" t="s">
        <v>1062</v>
      </c>
      <c r="B387" s="54" t="s">
        <v>1062</v>
      </c>
      <c r="C387" s="12" t="s">
        <v>1063</v>
      </c>
      <c r="D387" s="15" t="s">
        <v>1064</v>
      </c>
      <c r="E387" s="79" t="s">
        <v>2152</v>
      </c>
      <c r="F387" s="16">
        <f>IFERROR(IFERROR(INDEX('2021 FFS IP'!K:K,MATCH(A:A,'2021 FFS IP'!A:A,0)),INDEX('2021 FFS IMD'!K:K,MATCH(A:A,'2021 FFS IMD'!A:A,0))),0)</f>
        <v>86394.399999999965</v>
      </c>
      <c r="G387" s="16">
        <f>IFERROR(INDEX('2021 FFS OP'!K:K,MATCH(A:A,'2021 FFS OP'!A:A,0)),0)</f>
        <v>0</v>
      </c>
      <c r="H387" s="16">
        <f t="shared" si="31"/>
        <v>86394.399999999965</v>
      </c>
      <c r="I387" s="16">
        <v>104328.96943387244</v>
      </c>
      <c r="J387" s="16">
        <v>0</v>
      </c>
      <c r="K387" s="16">
        <f t="shared" si="32"/>
        <v>104328.96943387244</v>
      </c>
      <c r="L387" s="17" t="str">
        <f t="shared" si="33"/>
        <v>Yes</v>
      </c>
      <c r="M387" s="16">
        <f t="shared" si="34"/>
        <v>104328.96943387244</v>
      </c>
      <c r="N387" s="16">
        <f t="shared" si="35"/>
        <v>0</v>
      </c>
      <c r="O387" s="16">
        <f>M387*INDEX('Summary by Class and Haircuts'!D:D,MATCH(E:E,'Summary by Class and Haircuts'!A:A,0))</f>
        <v>67195.001917727044</v>
      </c>
      <c r="P387" s="16">
        <f>N387*INDEX('Summary by Class and Haircuts'!H:H,MATCH(E:E,'Summary by Class and Haircuts'!A:A,0))</f>
        <v>0</v>
      </c>
      <c r="Q387" s="16">
        <f t="shared" si="36"/>
        <v>67195.001917727044</v>
      </c>
    </row>
    <row r="388" spans="1:17">
      <c r="A388" s="11" t="s">
        <v>1122</v>
      </c>
      <c r="B388" s="54" t="s">
        <v>1122</v>
      </c>
      <c r="C388" s="12" t="s">
        <v>1123</v>
      </c>
      <c r="D388" s="15" t="s">
        <v>1124</v>
      </c>
      <c r="E388" s="79" t="s">
        <v>2152</v>
      </c>
      <c r="F388" s="16">
        <f>IFERROR(IFERROR(INDEX('2021 FFS IP'!K:K,MATCH(A:A,'2021 FFS IP'!A:A,0)),INDEX('2021 FFS IMD'!K:K,MATCH(A:A,'2021 FFS IMD'!A:A,0))),0)</f>
        <v>80816.94</v>
      </c>
      <c r="G388" s="16">
        <f>IFERROR(INDEX('2021 FFS OP'!K:K,MATCH(A:A,'2021 FFS OP'!A:A,0)),0)</f>
        <v>0</v>
      </c>
      <c r="H388" s="16">
        <f t="shared" si="31"/>
        <v>80816.94</v>
      </c>
      <c r="I388" s="16">
        <v>116472.81952231907</v>
      </c>
      <c r="J388" s="16">
        <v>0</v>
      </c>
      <c r="K388" s="16">
        <f t="shared" si="32"/>
        <v>116472.81952231907</v>
      </c>
      <c r="L388" s="17" t="str">
        <f t="shared" si="33"/>
        <v>Yes</v>
      </c>
      <c r="M388" s="16">
        <f t="shared" si="34"/>
        <v>116472.81952231907</v>
      </c>
      <c r="N388" s="16">
        <f t="shared" si="35"/>
        <v>0</v>
      </c>
      <c r="O388" s="16">
        <f>M388*INDEX('Summary by Class and Haircuts'!D:D,MATCH(E:E,'Summary by Class and Haircuts'!A:A,0))</f>
        <v>75016.473119922492</v>
      </c>
      <c r="P388" s="16">
        <f>N388*INDEX('Summary by Class and Haircuts'!H:H,MATCH(E:E,'Summary by Class and Haircuts'!A:A,0))</f>
        <v>0</v>
      </c>
      <c r="Q388" s="16">
        <f t="shared" si="36"/>
        <v>75016.473119922492</v>
      </c>
    </row>
    <row r="389" spans="1:17">
      <c r="A389" s="11" t="s">
        <v>1106</v>
      </c>
      <c r="B389" s="54" t="s">
        <v>1106</v>
      </c>
      <c r="C389" s="12" t="s">
        <v>1107</v>
      </c>
      <c r="D389" s="15" t="s">
        <v>1108</v>
      </c>
      <c r="E389" s="79" t="s">
        <v>2152</v>
      </c>
      <c r="F389" s="16">
        <f>IFERROR(IFERROR(INDEX('2021 FFS IP'!K:K,MATCH(A:A,'2021 FFS IP'!A:A,0)),INDEX('2021 FFS IMD'!K:K,MATCH(A:A,'2021 FFS IMD'!A:A,0))),0)</f>
        <v>89846.089999999967</v>
      </c>
      <c r="G389" s="16">
        <f>IFERROR(INDEX('2021 FFS OP'!K:K,MATCH(A:A,'2021 FFS OP'!A:A,0)),0)</f>
        <v>0</v>
      </c>
      <c r="H389" s="16">
        <f t="shared" ref="H389:H431" si="37">F389+G389</f>
        <v>89846.089999999967</v>
      </c>
      <c r="I389" s="16">
        <v>442151.20857501158</v>
      </c>
      <c r="J389" s="16">
        <v>0</v>
      </c>
      <c r="K389" s="16">
        <f t="shared" ref="K389:K431" si="38">I389+J389</f>
        <v>442151.20857501158</v>
      </c>
      <c r="L389" s="17" t="str">
        <f t="shared" ref="L389:L427" si="39">IF(K389&gt;0,"Yes","No")</f>
        <v>Yes</v>
      </c>
      <c r="M389" s="16">
        <f t="shared" ref="M389:M431" si="40">MAX(F389,I389,0)</f>
        <v>442151.20857501158</v>
      </c>
      <c r="N389" s="16">
        <f t="shared" ref="N389:N431" si="41">MAX(G389,J389,0)</f>
        <v>0</v>
      </c>
      <c r="O389" s="16">
        <f>M389*INDEX('Summary by Class and Haircuts'!D:D,MATCH(E:E,'Summary by Class and Haircuts'!A:A,0))</f>
        <v>284775.66172983963</v>
      </c>
      <c r="P389" s="16">
        <f>N389*INDEX('Summary by Class and Haircuts'!H:H,MATCH(E:E,'Summary by Class and Haircuts'!A:A,0))</f>
        <v>0</v>
      </c>
      <c r="Q389" s="16">
        <f t="shared" ref="Q389:Q431" si="42">O389+P389</f>
        <v>284775.66172983963</v>
      </c>
    </row>
    <row r="390" spans="1:17">
      <c r="A390" s="11" t="s">
        <v>1030</v>
      </c>
      <c r="B390" s="54" t="s">
        <v>1030</v>
      </c>
      <c r="C390" s="12" t="s">
        <v>1031</v>
      </c>
      <c r="D390" s="15" t="s">
        <v>1032</v>
      </c>
      <c r="E390" s="79" t="s">
        <v>2152</v>
      </c>
      <c r="F390" s="16">
        <f>IFERROR(IFERROR(INDEX('2021 FFS IP'!K:K,MATCH(A:A,'2021 FFS IP'!A:A,0)),INDEX('2021 FFS IMD'!K:K,MATCH(A:A,'2021 FFS IMD'!A:A,0))),0)</f>
        <v>85385.429999999964</v>
      </c>
      <c r="G390" s="16">
        <f>IFERROR(INDEX('2021 FFS OP'!K:K,MATCH(A:A,'2021 FFS OP'!A:A,0)),0)</f>
        <v>0</v>
      </c>
      <c r="H390" s="16">
        <f t="shared" si="37"/>
        <v>85385.429999999964</v>
      </c>
      <c r="I390" s="16">
        <v>111789.84796642317</v>
      </c>
      <c r="J390" s="16">
        <v>0</v>
      </c>
      <c r="K390" s="16">
        <f t="shared" si="38"/>
        <v>111789.84796642317</v>
      </c>
      <c r="L390" s="17" t="str">
        <f t="shared" si="39"/>
        <v>Yes</v>
      </c>
      <c r="M390" s="16">
        <f t="shared" si="40"/>
        <v>111789.84796642317</v>
      </c>
      <c r="N390" s="16">
        <f t="shared" si="41"/>
        <v>0</v>
      </c>
      <c r="O390" s="16">
        <f>M390*INDEX('Summary by Class and Haircuts'!D:D,MATCH(E:E,'Summary by Class and Haircuts'!A:A,0))</f>
        <v>72000.318696212431</v>
      </c>
      <c r="P390" s="16">
        <f>N390*INDEX('Summary by Class and Haircuts'!H:H,MATCH(E:E,'Summary by Class and Haircuts'!A:A,0))</f>
        <v>0</v>
      </c>
      <c r="Q390" s="16">
        <f t="shared" si="42"/>
        <v>72000.318696212431</v>
      </c>
    </row>
    <row r="391" spans="1:17">
      <c r="A391" s="11" t="s">
        <v>1088</v>
      </c>
      <c r="B391" s="54" t="s">
        <v>1088</v>
      </c>
      <c r="C391" s="12" t="s">
        <v>1089</v>
      </c>
      <c r="D391" s="15" t="s">
        <v>1090</v>
      </c>
      <c r="E391" s="79" t="s">
        <v>2152</v>
      </c>
      <c r="F391" s="16">
        <f>IFERROR(IFERROR(INDEX('2021 FFS IP'!K:K,MATCH(A:A,'2021 FFS IP'!A:A,0)),INDEX('2021 FFS IMD'!K:K,MATCH(A:A,'2021 FFS IMD'!A:A,0))),0)</f>
        <v>79280.750000000116</v>
      </c>
      <c r="G391" s="16">
        <f>IFERROR(INDEX('2021 FFS OP'!K:K,MATCH(A:A,'2021 FFS OP'!A:A,0)),0)</f>
        <v>0</v>
      </c>
      <c r="H391" s="16">
        <f t="shared" si="37"/>
        <v>79280.750000000116</v>
      </c>
      <c r="I391" s="16">
        <v>0</v>
      </c>
      <c r="J391" s="16">
        <v>0</v>
      </c>
      <c r="K391" s="16">
        <f t="shared" si="38"/>
        <v>0</v>
      </c>
      <c r="L391" s="17" t="str">
        <f t="shared" si="39"/>
        <v>No</v>
      </c>
      <c r="M391" s="16">
        <f t="shared" si="40"/>
        <v>79280.750000000116</v>
      </c>
      <c r="N391" s="16">
        <f t="shared" si="41"/>
        <v>0</v>
      </c>
      <c r="O391" s="16">
        <f>M391*INDEX('Summary by Class and Haircuts'!D:D,MATCH(E:E,'Summary by Class and Haircuts'!A:A,0))</f>
        <v>51062.233023067172</v>
      </c>
      <c r="P391" s="16">
        <f>N391*INDEX('Summary by Class and Haircuts'!H:H,MATCH(E:E,'Summary by Class and Haircuts'!A:A,0))</f>
        <v>0</v>
      </c>
      <c r="Q391" s="16">
        <f t="shared" si="42"/>
        <v>51062.233023067172</v>
      </c>
    </row>
    <row r="392" spans="1:17">
      <c r="A392" s="11" t="s">
        <v>1094</v>
      </c>
      <c r="B392" s="54" t="s">
        <v>1094</v>
      </c>
      <c r="C392" s="12" t="s">
        <v>1095</v>
      </c>
      <c r="D392" s="15" t="s">
        <v>1096</v>
      </c>
      <c r="E392" s="79" t="s">
        <v>2152</v>
      </c>
      <c r="F392" s="16">
        <f>IFERROR(IFERROR(INDEX('2021 FFS IP'!K:K,MATCH(A:A,'2021 FFS IP'!A:A,0)),INDEX('2021 FFS IMD'!K:K,MATCH(A:A,'2021 FFS IMD'!A:A,0))),0)</f>
        <v>77626.390000000043</v>
      </c>
      <c r="G392" s="16">
        <f>IFERROR(INDEX('2021 FFS OP'!K:K,MATCH(A:A,'2021 FFS OP'!A:A,0)),0)</f>
        <v>0</v>
      </c>
      <c r="H392" s="16">
        <f t="shared" si="37"/>
        <v>77626.390000000043</v>
      </c>
      <c r="I392" s="16">
        <v>115421.4661307577</v>
      </c>
      <c r="J392" s="16">
        <v>0</v>
      </c>
      <c r="K392" s="16">
        <f t="shared" si="38"/>
        <v>115421.4661307577</v>
      </c>
      <c r="L392" s="17" t="str">
        <f t="shared" si="39"/>
        <v>Yes</v>
      </c>
      <c r="M392" s="16">
        <f t="shared" si="40"/>
        <v>115421.4661307577</v>
      </c>
      <c r="N392" s="16">
        <f t="shared" si="41"/>
        <v>0</v>
      </c>
      <c r="O392" s="16">
        <f>M392*INDEX('Summary by Class and Haircuts'!D:D,MATCH(E:E,'Summary by Class and Haircuts'!A:A,0))</f>
        <v>74339.32952744262</v>
      </c>
      <c r="P392" s="16">
        <f>N392*INDEX('Summary by Class and Haircuts'!H:H,MATCH(E:E,'Summary by Class and Haircuts'!A:A,0))</f>
        <v>0</v>
      </c>
      <c r="Q392" s="16">
        <f t="shared" si="42"/>
        <v>74339.32952744262</v>
      </c>
    </row>
    <row r="393" spans="1:17">
      <c r="A393" s="11" t="s">
        <v>1112</v>
      </c>
      <c r="B393" s="54" t="s">
        <v>1112</v>
      </c>
      <c r="C393" s="12" t="s">
        <v>1113</v>
      </c>
      <c r="D393" s="15" t="s">
        <v>1114</v>
      </c>
      <c r="E393" s="79" t="s">
        <v>2152</v>
      </c>
      <c r="F393" s="16">
        <f>IFERROR(IFERROR(INDEX('2021 FFS IP'!K:K,MATCH(A:A,'2021 FFS IP'!A:A,0)),INDEX('2021 FFS IMD'!K:K,MATCH(A:A,'2021 FFS IMD'!A:A,0))),0)</f>
        <v>78592.539999999834</v>
      </c>
      <c r="G393" s="16">
        <f>IFERROR(INDEX('2021 FFS OP'!K:K,MATCH(A:A,'2021 FFS OP'!A:A,0)),0)</f>
        <v>0</v>
      </c>
      <c r="H393" s="16">
        <f t="shared" si="37"/>
        <v>78592.539999999834</v>
      </c>
      <c r="I393" s="16">
        <v>93895.733822372829</v>
      </c>
      <c r="J393" s="16">
        <v>0</v>
      </c>
      <c r="K393" s="16">
        <f t="shared" si="38"/>
        <v>93895.733822372829</v>
      </c>
      <c r="L393" s="17" t="str">
        <f t="shared" si="39"/>
        <v>Yes</v>
      </c>
      <c r="M393" s="16">
        <f t="shared" si="40"/>
        <v>93895.733822372829</v>
      </c>
      <c r="N393" s="16">
        <f t="shared" si="41"/>
        <v>0</v>
      </c>
      <c r="O393" s="16">
        <f>M393*INDEX('Summary by Class and Haircuts'!D:D,MATCH(E:E,'Summary by Class and Haircuts'!A:A,0))</f>
        <v>60475.283600494244</v>
      </c>
      <c r="P393" s="16">
        <f>N393*INDEX('Summary by Class and Haircuts'!H:H,MATCH(E:E,'Summary by Class and Haircuts'!A:A,0))</f>
        <v>0</v>
      </c>
      <c r="Q393" s="16">
        <f t="shared" si="42"/>
        <v>60475.283600494244</v>
      </c>
    </row>
    <row r="394" spans="1:17">
      <c r="A394" s="11" t="s">
        <v>1059</v>
      </c>
      <c r="B394" s="54" t="s">
        <v>1059</v>
      </c>
      <c r="C394" s="12" t="s">
        <v>1060</v>
      </c>
      <c r="D394" s="15" t="s">
        <v>1061</v>
      </c>
      <c r="E394" s="79" t="s">
        <v>2152</v>
      </c>
      <c r="F394" s="16">
        <f>IFERROR(IFERROR(INDEX('2021 FFS IP'!K:K,MATCH(A:A,'2021 FFS IP'!A:A,0)),INDEX('2021 FFS IMD'!K:K,MATCH(A:A,'2021 FFS IMD'!A:A,0))),0)</f>
        <v>41099.220000000016</v>
      </c>
      <c r="G394" s="16">
        <f>IFERROR(INDEX('2021 FFS OP'!K:K,MATCH(A:A,'2021 FFS OP'!A:A,0)),0)</f>
        <v>0</v>
      </c>
      <c r="H394" s="16">
        <f t="shared" si="37"/>
        <v>41099.220000000016</v>
      </c>
      <c r="I394" s="16">
        <v>0</v>
      </c>
      <c r="J394" s="16">
        <v>0</v>
      </c>
      <c r="K394" s="16">
        <f t="shared" si="38"/>
        <v>0</v>
      </c>
      <c r="L394" s="17" t="str">
        <f t="shared" si="39"/>
        <v>No</v>
      </c>
      <c r="M394" s="16">
        <f t="shared" si="40"/>
        <v>41099.220000000016</v>
      </c>
      <c r="N394" s="16">
        <f t="shared" si="41"/>
        <v>0</v>
      </c>
      <c r="O394" s="16">
        <f>M394*INDEX('Summary by Class and Haircuts'!D:D,MATCH(E:E,'Summary by Class and Haircuts'!A:A,0))</f>
        <v>26470.712609382485</v>
      </c>
      <c r="P394" s="16">
        <f>N394*INDEX('Summary by Class and Haircuts'!H:H,MATCH(E:E,'Summary by Class and Haircuts'!A:A,0))</f>
        <v>0</v>
      </c>
      <c r="Q394" s="16">
        <f t="shared" si="42"/>
        <v>26470.712609382485</v>
      </c>
    </row>
    <row r="395" spans="1:17">
      <c r="A395" s="11" t="s">
        <v>1027</v>
      </c>
      <c r="B395" s="54" t="s">
        <v>1027</v>
      </c>
      <c r="C395" s="12" t="s">
        <v>1028</v>
      </c>
      <c r="D395" s="15" t="s">
        <v>1029</v>
      </c>
      <c r="E395" s="79" t="s">
        <v>2152</v>
      </c>
      <c r="F395" s="16">
        <f>IFERROR(IFERROR(INDEX('2021 FFS IP'!K:K,MATCH(A:A,'2021 FFS IP'!A:A,0)),INDEX('2021 FFS IMD'!K:K,MATCH(A:A,'2021 FFS IMD'!A:A,0))),0)</f>
        <v>52527.799999999974</v>
      </c>
      <c r="G395" s="16">
        <f>IFERROR(INDEX('2021 FFS OP'!K:K,MATCH(A:A,'2021 FFS OP'!A:A,0)),0)</f>
        <v>0</v>
      </c>
      <c r="H395" s="16">
        <f t="shared" si="37"/>
        <v>52527.799999999974</v>
      </c>
      <c r="I395" s="16">
        <v>74317.650169095563</v>
      </c>
      <c r="J395" s="16">
        <v>0</v>
      </c>
      <c r="K395" s="16">
        <f t="shared" si="38"/>
        <v>74317.650169095563</v>
      </c>
      <c r="L395" s="17" t="str">
        <f t="shared" si="39"/>
        <v>Yes</v>
      </c>
      <c r="M395" s="16">
        <f t="shared" si="40"/>
        <v>74317.650169095563</v>
      </c>
      <c r="N395" s="16">
        <f t="shared" si="41"/>
        <v>0</v>
      </c>
      <c r="O395" s="16">
        <f>M395*INDEX('Summary by Class and Haircuts'!D:D,MATCH(E:E,'Summary by Class and Haircuts'!A:A,0))</f>
        <v>47865.656803967417</v>
      </c>
      <c r="P395" s="16">
        <f>N395*INDEX('Summary by Class and Haircuts'!H:H,MATCH(E:E,'Summary by Class and Haircuts'!A:A,0))</f>
        <v>0</v>
      </c>
      <c r="Q395" s="16">
        <f t="shared" si="42"/>
        <v>47865.656803967417</v>
      </c>
    </row>
    <row r="396" spans="1:17">
      <c r="A396" s="11" t="s">
        <v>1115</v>
      </c>
      <c r="B396" s="54" t="s">
        <v>1115</v>
      </c>
      <c r="C396" s="12" t="s">
        <v>1116</v>
      </c>
      <c r="D396" s="15" t="s">
        <v>1117</v>
      </c>
      <c r="E396" s="79" t="s">
        <v>2152</v>
      </c>
      <c r="F396" s="16">
        <f>IFERROR(IFERROR(INDEX('2021 FFS IP'!K:K,MATCH(A:A,'2021 FFS IP'!A:A,0)),INDEX('2021 FFS IMD'!K:K,MATCH(A:A,'2021 FFS IMD'!A:A,0))),0)</f>
        <v>85879.449999999983</v>
      </c>
      <c r="G396" s="16">
        <f>IFERROR(INDEX('2021 FFS OP'!K:K,MATCH(A:A,'2021 FFS OP'!A:A,0)),0)</f>
        <v>0</v>
      </c>
      <c r="H396" s="16">
        <f t="shared" si="37"/>
        <v>85879.449999999983</v>
      </c>
      <c r="I396" s="16">
        <v>108618.43196904761</v>
      </c>
      <c r="J396" s="16">
        <v>0</v>
      </c>
      <c r="K396" s="16">
        <f t="shared" si="38"/>
        <v>108618.43196904761</v>
      </c>
      <c r="L396" s="17" t="str">
        <f t="shared" si="39"/>
        <v>Yes</v>
      </c>
      <c r="M396" s="16">
        <f t="shared" si="40"/>
        <v>108618.43196904761</v>
      </c>
      <c r="N396" s="16">
        <f t="shared" si="41"/>
        <v>0</v>
      </c>
      <c r="O396" s="16">
        <f>M396*INDEX('Summary by Class and Haircuts'!D:D,MATCH(E:E,'Summary by Class and Haircuts'!A:A,0))</f>
        <v>69957.709580240728</v>
      </c>
      <c r="P396" s="16">
        <f>N396*INDEX('Summary by Class and Haircuts'!H:H,MATCH(E:E,'Summary by Class and Haircuts'!A:A,0))</f>
        <v>0</v>
      </c>
      <c r="Q396" s="16">
        <f t="shared" si="42"/>
        <v>69957.709580240728</v>
      </c>
    </row>
    <row r="397" spans="1:17">
      <c r="A397" s="11" t="s">
        <v>1020</v>
      </c>
      <c r="B397" s="54" t="s">
        <v>1020</v>
      </c>
      <c r="C397" s="12" t="s">
        <v>1021</v>
      </c>
      <c r="D397" s="15" t="s">
        <v>1022</v>
      </c>
      <c r="E397" s="79" t="s">
        <v>2152</v>
      </c>
      <c r="F397" s="16">
        <f>IFERROR(IFERROR(INDEX('2021 FFS IP'!K:K,MATCH(A:A,'2021 FFS IP'!A:A,0)),INDEX('2021 FFS IMD'!K:K,MATCH(A:A,'2021 FFS IMD'!A:A,0))),0)</f>
        <v>42497.489999999976</v>
      </c>
      <c r="G397" s="16">
        <f>IFERROR(INDEX('2021 FFS OP'!K:K,MATCH(A:A,'2021 FFS OP'!A:A,0)),0)</f>
        <v>0</v>
      </c>
      <c r="H397" s="16">
        <f t="shared" si="37"/>
        <v>42497.489999999976</v>
      </c>
      <c r="I397" s="16">
        <v>55905.954152960345</v>
      </c>
      <c r="J397" s="16">
        <v>0</v>
      </c>
      <c r="K397" s="16">
        <f t="shared" si="38"/>
        <v>55905.954152960345</v>
      </c>
      <c r="L397" s="17" t="str">
        <f t="shared" si="39"/>
        <v>Yes</v>
      </c>
      <c r="M397" s="16">
        <f t="shared" si="40"/>
        <v>55905.954152960345</v>
      </c>
      <c r="N397" s="16">
        <f t="shared" si="41"/>
        <v>0</v>
      </c>
      <c r="O397" s="16">
        <f>M397*INDEX('Summary by Class and Haircuts'!D:D,MATCH(E:E,'Summary by Class and Haircuts'!A:A,0))</f>
        <v>36007.263532892495</v>
      </c>
      <c r="P397" s="16">
        <f>N397*INDEX('Summary by Class and Haircuts'!H:H,MATCH(E:E,'Summary by Class and Haircuts'!A:A,0))</f>
        <v>0</v>
      </c>
      <c r="Q397" s="16">
        <f t="shared" si="42"/>
        <v>36007.263532892495</v>
      </c>
    </row>
    <row r="398" spans="1:17">
      <c r="A398" s="11" t="s">
        <v>1103</v>
      </c>
      <c r="B398" s="54" t="s">
        <v>1103</v>
      </c>
      <c r="C398" s="12" t="s">
        <v>1104</v>
      </c>
      <c r="D398" s="15" t="s">
        <v>1105</v>
      </c>
      <c r="E398" s="79" t="s">
        <v>2152</v>
      </c>
      <c r="F398" s="16">
        <f>IFERROR(IFERROR(INDEX('2021 FFS IP'!K:K,MATCH(A:A,'2021 FFS IP'!A:A,0)),INDEX('2021 FFS IMD'!K:K,MATCH(A:A,'2021 FFS IMD'!A:A,0))),0)</f>
        <v>21290.080000000016</v>
      </c>
      <c r="G398" s="16">
        <f>IFERROR(INDEX('2021 FFS OP'!K:K,MATCH(A:A,'2021 FFS OP'!A:A,0)),0)</f>
        <v>0</v>
      </c>
      <c r="H398" s="16">
        <f t="shared" si="37"/>
        <v>21290.080000000016</v>
      </c>
      <c r="I398" s="16">
        <v>34717.549168998041</v>
      </c>
      <c r="J398" s="16">
        <v>0</v>
      </c>
      <c r="K398" s="16">
        <f t="shared" si="38"/>
        <v>34717.549168998041</v>
      </c>
      <c r="L398" s="17" t="str">
        <f t="shared" si="39"/>
        <v>Yes</v>
      </c>
      <c r="M398" s="16">
        <f t="shared" si="40"/>
        <v>34717.549168998041</v>
      </c>
      <c r="N398" s="16">
        <f t="shared" si="41"/>
        <v>0</v>
      </c>
      <c r="O398" s="16">
        <f>M398*INDEX('Summary by Class and Haircuts'!D:D,MATCH(E:E,'Summary by Class and Haircuts'!A:A,0))</f>
        <v>22360.479506780241</v>
      </c>
      <c r="P398" s="16">
        <f>N398*INDEX('Summary by Class and Haircuts'!H:H,MATCH(E:E,'Summary by Class and Haircuts'!A:A,0))</f>
        <v>0</v>
      </c>
      <c r="Q398" s="16">
        <f t="shared" si="42"/>
        <v>22360.479506780241</v>
      </c>
    </row>
    <row r="399" spans="1:17">
      <c r="A399" s="11" t="s">
        <v>1055</v>
      </c>
      <c r="B399" s="54" t="s">
        <v>1055</v>
      </c>
      <c r="C399" s="12" t="s">
        <v>1056</v>
      </c>
      <c r="D399" s="15" t="s">
        <v>1057</v>
      </c>
      <c r="E399" s="79" t="s">
        <v>2152</v>
      </c>
      <c r="F399" s="16">
        <f>IFERROR(IFERROR(INDEX('2021 FFS IP'!K:K,MATCH(A:A,'2021 FFS IP'!A:A,0)),INDEX('2021 FFS IMD'!K:K,MATCH(A:A,'2021 FFS IMD'!A:A,0))),0)</f>
        <v>33635.550000000003</v>
      </c>
      <c r="G399" s="16">
        <f>IFERROR(INDEX('2021 FFS OP'!K:K,MATCH(A:A,'2021 FFS OP'!A:A,0)),0)</f>
        <v>0</v>
      </c>
      <c r="H399" s="16">
        <f t="shared" si="37"/>
        <v>33635.550000000003</v>
      </c>
      <c r="I399" s="16">
        <v>54293.818893397984</v>
      </c>
      <c r="J399" s="16">
        <v>0</v>
      </c>
      <c r="K399" s="16">
        <f t="shared" si="38"/>
        <v>54293.818893397984</v>
      </c>
      <c r="L399" s="17" t="str">
        <f t="shared" si="39"/>
        <v>Yes</v>
      </c>
      <c r="M399" s="16">
        <f t="shared" si="40"/>
        <v>54293.818893397984</v>
      </c>
      <c r="N399" s="16">
        <f t="shared" si="41"/>
        <v>0</v>
      </c>
      <c r="O399" s="16">
        <f>M399*INDEX('Summary by Class and Haircuts'!D:D,MATCH(E:E,'Summary by Class and Haircuts'!A:A,0))</f>
        <v>34968.938008872152</v>
      </c>
      <c r="P399" s="16">
        <f>N399*INDEX('Summary by Class and Haircuts'!H:H,MATCH(E:E,'Summary by Class and Haircuts'!A:A,0))</f>
        <v>0</v>
      </c>
      <c r="Q399" s="16">
        <f t="shared" si="42"/>
        <v>34968.938008872152</v>
      </c>
    </row>
    <row r="400" spans="1:17">
      <c r="A400" s="11" t="s">
        <v>1049</v>
      </c>
      <c r="B400" s="54" t="s">
        <v>1049</v>
      </c>
      <c r="C400" s="12" t="s">
        <v>1050</v>
      </c>
      <c r="D400" s="15" t="s">
        <v>1051</v>
      </c>
      <c r="E400" s="79" t="s">
        <v>2152</v>
      </c>
      <c r="F400" s="16">
        <f>IFERROR(IFERROR(INDEX('2021 FFS IP'!K:K,MATCH(A:A,'2021 FFS IP'!A:A,0)),INDEX('2021 FFS IMD'!K:K,MATCH(A:A,'2021 FFS IMD'!A:A,0))),0)</f>
        <v>59321.880000000005</v>
      </c>
      <c r="G400" s="16">
        <f>IFERROR(INDEX('2021 FFS OP'!K:K,MATCH(A:A,'2021 FFS OP'!A:A,0)),0)</f>
        <v>0</v>
      </c>
      <c r="H400" s="16">
        <f t="shared" si="37"/>
        <v>59321.880000000005</v>
      </c>
      <c r="I400" s="16">
        <v>54989.820001464221</v>
      </c>
      <c r="J400" s="16">
        <v>0</v>
      </c>
      <c r="K400" s="16">
        <f t="shared" si="38"/>
        <v>54989.820001464221</v>
      </c>
      <c r="L400" s="17" t="str">
        <f t="shared" si="39"/>
        <v>Yes</v>
      </c>
      <c r="M400" s="16">
        <f t="shared" si="40"/>
        <v>59321.880000000005</v>
      </c>
      <c r="N400" s="16">
        <f t="shared" si="41"/>
        <v>0</v>
      </c>
      <c r="O400" s="16">
        <f>M400*INDEX('Summary by Class and Haircuts'!D:D,MATCH(E:E,'Summary by Class and Haircuts'!A:A,0))</f>
        <v>38207.353738788086</v>
      </c>
      <c r="P400" s="16">
        <f>N400*INDEX('Summary by Class and Haircuts'!H:H,MATCH(E:E,'Summary by Class and Haircuts'!A:A,0))</f>
        <v>0</v>
      </c>
      <c r="Q400" s="16">
        <f t="shared" si="42"/>
        <v>38207.353738788086</v>
      </c>
    </row>
    <row r="401" spans="1:17">
      <c r="A401" s="11" t="s">
        <v>1046</v>
      </c>
      <c r="B401" s="54" t="s">
        <v>1046</v>
      </c>
      <c r="C401" s="12" t="s">
        <v>1047</v>
      </c>
      <c r="D401" s="15" t="s">
        <v>1048</v>
      </c>
      <c r="E401" s="79" t="s">
        <v>2152</v>
      </c>
      <c r="F401" s="16">
        <f>IFERROR(IFERROR(INDEX('2021 FFS IP'!K:K,MATCH(A:A,'2021 FFS IP'!A:A,0)),INDEX('2021 FFS IMD'!K:K,MATCH(A:A,'2021 FFS IMD'!A:A,0))),0)</f>
        <v>23875.75</v>
      </c>
      <c r="G401" s="16">
        <f>IFERROR(INDEX('2021 FFS OP'!K:K,MATCH(A:A,'2021 FFS OP'!A:A,0)),0)</f>
        <v>0</v>
      </c>
      <c r="H401" s="16">
        <f t="shared" si="37"/>
        <v>23875.75</v>
      </c>
      <c r="I401" s="16">
        <v>22808.880879377379</v>
      </c>
      <c r="J401" s="16">
        <v>0</v>
      </c>
      <c r="K401" s="16">
        <f t="shared" si="38"/>
        <v>22808.880879377379</v>
      </c>
      <c r="L401" s="17" t="str">
        <f t="shared" si="39"/>
        <v>Yes</v>
      </c>
      <c r="M401" s="16">
        <f t="shared" si="40"/>
        <v>23875.75</v>
      </c>
      <c r="N401" s="16">
        <f t="shared" si="41"/>
        <v>0</v>
      </c>
      <c r="O401" s="16">
        <f>M401*INDEX('Summary by Class and Haircuts'!D:D,MATCH(E:E,'Summary by Class and Haircuts'!A:A,0))</f>
        <v>15377.61827556493</v>
      </c>
      <c r="P401" s="16">
        <f>N401*INDEX('Summary by Class and Haircuts'!H:H,MATCH(E:E,'Summary by Class and Haircuts'!A:A,0))</f>
        <v>0</v>
      </c>
      <c r="Q401" s="16">
        <f t="shared" si="42"/>
        <v>15377.61827556493</v>
      </c>
    </row>
    <row r="402" spans="1:17">
      <c r="A402" s="11" t="s">
        <v>1125</v>
      </c>
      <c r="B402" s="54" t="s">
        <v>1125</v>
      </c>
      <c r="C402" s="12" t="s">
        <v>1126</v>
      </c>
      <c r="D402" s="15" t="s">
        <v>1127</v>
      </c>
      <c r="E402" s="79" t="s">
        <v>2152</v>
      </c>
      <c r="F402" s="16">
        <f>IFERROR(IFERROR(INDEX('2021 FFS IP'!K:K,MATCH(A:A,'2021 FFS IP'!A:A,0)),INDEX('2021 FFS IMD'!K:K,MATCH(A:A,'2021 FFS IMD'!A:A,0))),0)</f>
        <v>17556.900000000001</v>
      </c>
      <c r="G402" s="16">
        <f>IFERROR(INDEX('2021 FFS OP'!K:K,MATCH(A:A,'2021 FFS OP'!A:A,0)),0)</f>
        <v>0</v>
      </c>
      <c r="H402" s="16">
        <f t="shared" si="37"/>
        <v>17556.900000000001</v>
      </c>
      <c r="I402" s="16">
        <v>0</v>
      </c>
      <c r="J402" s="16">
        <v>0</v>
      </c>
      <c r="K402" s="16">
        <f t="shared" si="38"/>
        <v>0</v>
      </c>
      <c r="L402" s="17" t="str">
        <f t="shared" si="39"/>
        <v>No</v>
      </c>
      <c r="M402" s="16">
        <f t="shared" si="40"/>
        <v>17556.900000000001</v>
      </c>
      <c r="N402" s="16">
        <f t="shared" si="41"/>
        <v>0</v>
      </c>
      <c r="O402" s="16">
        <f>M402*INDEX('Summary by Class and Haircuts'!D:D,MATCH(E:E,'Summary by Class and Haircuts'!A:A,0))</f>
        <v>11307.846090793626</v>
      </c>
      <c r="P402" s="16">
        <f>N402*INDEX('Summary by Class and Haircuts'!H:H,MATCH(E:E,'Summary by Class and Haircuts'!A:A,0))</f>
        <v>0</v>
      </c>
      <c r="Q402" s="16">
        <f t="shared" si="42"/>
        <v>11307.846090793626</v>
      </c>
    </row>
    <row r="403" spans="1:17">
      <c r="A403" s="11" t="s">
        <v>1118</v>
      </c>
      <c r="B403" s="54" t="s">
        <v>1118</v>
      </c>
      <c r="C403" s="12" t="s">
        <v>1119</v>
      </c>
      <c r="D403" s="15" t="s">
        <v>1120</v>
      </c>
      <c r="E403" s="79" t="s">
        <v>2152</v>
      </c>
      <c r="F403" s="16">
        <f>IFERROR(IFERROR(INDEX('2021 FFS IP'!K:K,MATCH(A:A,'2021 FFS IP'!A:A,0)),INDEX('2021 FFS IMD'!K:K,MATCH(A:A,'2021 FFS IMD'!A:A,0))),0)</f>
        <v>36183.12000000001</v>
      </c>
      <c r="G403" s="16">
        <f>IFERROR(INDEX('2021 FFS OP'!K:K,MATCH(A:A,'2021 FFS OP'!A:A,0)),0)</f>
        <v>0</v>
      </c>
      <c r="H403" s="16">
        <f t="shared" si="37"/>
        <v>36183.12000000001</v>
      </c>
      <c r="I403" s="16">
        <v>32633.372712721888</v>
      </c>
      <c r="J403" s="16">
        <v>0</v>
      </c>
      <c r="K403" s="16">
        <f t="shared" si="38"/>
        <v>32633.372712721888</v>
      </c>
      <c r="L403" s="17" t="str">
        <f t="shared" si="39"/>
        <v>Yes</v>
      </c>
      <c r="M403" s="16">
        <f t="shared" si="40"/>
        <v>36183.12000000001</v>
      </c>
      <c r="N403" s="16">
        <f t="shared" si="41"/>
        <v>0</v>
      </c>
      <c r="O403" s="16">
        <f>M403*INDEX('Summary by Class and Haircuts'!D:D,MATCH(E:E,'Summary by Class and Haircuts'!A:A,0))</f>
        <v>23304.407500453766</v>
      </c>
      <c r="P403" s="16">
        <f>N403*INDEX('Summary by Class and Haircuts'!H:H,MATCH(E:E,'Summary by Class and Haircuts'!A:A,0))</f>
        <v>0</v>
      </c>
      <c r="Q403" s="16">
        <f t="shared" si="42"/>
        <v>23304.407500453766</v>
      </c>
    </row>
    <row r="404" spans="1:17">
      <c r="A404" s="11" t="s">
        <v>1082</v>
      </c>
      <c r="B404" s="11" t="s">
        <v>1082</v>
      </c>
      <c r="C404" s="11" t="s">
        <v>1083</v>
      </c>
      <c r="D404" s="15" t="s">
        <v>1084</v>
      </c>
      <c r="E404" s="79" t="s">
        <v>2152</v>
      </c>
      <c r="F404" s="16">
        <f>IFERROR(IFERROR(INDEX('2021 FFS IP'!K:K,MATCH(A:A,'2021 FFS IP'!A:A,0)),INDEX('2021 FFS IMD'!K:K,MATCH(A:A,'2021 FFS IMD'!A:A,0))),0)</f>
        <v>14770.21</v>
      </c>
      <c r="G404" s="16">
        <f>IFERROR(INDEX('2021 FFS OP'!K:K,MATCH(A:A,'2021 FFS OP'!A:A,0)),0)</f>
        <v>0</v>
      </c>
      <c r="H404" s="16">
        <f t="shared" si="37"/>
        <v>14770.21</v>
      </c>
      <c r="I404" s="16">
        <v>38300.622335608321</v>
      </c>
      <c r="J404" s="16">
        <v>0</v>
      </c>
      <c r="K404" s="16">
        <f t="shared" si="38"/>
        <v>38300.622335608321</v>
      </c>
      <c r="L404" s="17" t="str">
        <f t="shared" si="39"/>
        <v>Yes</v>
      </c>
      <c r="M404" s="16">
        <f t="shared" si="40"/>
        <v>38300.622335608321</v>
      </c>
      <c r="N404" s="16">
        <f t="shared" si="41"/>
        <v>0</v>
      </c>
      <c r="O404" s="16">
        <f>M404*INDEX('Summary by Class and Haircuts'!D:D,MATCH(E:E,'Summary by Class and Haircuts'!A:A,0))</f>
        <v>24668.224034577379</v>
      </c>
      <c r="P404" s="16">
        <f>N404*INDEX('Summary by Class and Haircuts'!H:H,MATCH(E:E,'Summary by Class and Haircuts'!A:A,0))</f>
        <v>0</v>
      </c>
      <c r="Q404" s="16">
        <f t="shared" si="42"/>
        <v>24668.224034577379</v>
      </c>
    </row>
    <row r="405" spans="1:17">
      <c r="A405" s="11" t="s">
        <v>350</v>
      </c>
      <c r="B405" s="54" t="s">
        <v>350</v>
      </c>
      <c r="C405" s="12" t="s">
        <v>351</v>
      </c>
      <c r="D405" s="15" t="s">
        <v>352</v>
      </c>
      <c r="E405" s="79" t="s">
        <v>2152</v>
      </c>
      <c r="F405" s="16">
        <f>IFERROR(IFERROR(INDEX('2021 FFS IP'!K:K,MATCH(A:A,'2021 FFS IP'!A:A,0)),INDEX('2021 FFS IMD'!K:K,MATCH(A:A,'2021 FFS IMD'!A:A,0))),0)</f>
        <v>27747.14999999998</v>
      </c>
      <c r="G405" s="16">
        <f>IFERROR(INDEX('2021 FFS OP'!K:K,MATCH(A:A,'2021 FFS OP'!A:A,0)),0)</f>
        <v>0</v>
      </c>
      <c r="H405" s="16">
        <f t="shared" si="37"/>
        <v>27747.14999999998</v>
      </c>
      <c r="I405" s="16">
        <v>0</v>
      </c>
      <c r="J405" s="16">
        <v>0</v>
      </c>
      <c r="K405" s="16">
        <f t="shared" si="38"/>
        <v>0</v>
      </c>
      <c r="L405" s="17" t="str">
        <f t="shared" si="39"/>
        <v>No</v>
      </c>
      <c r="M405" s="16">
        <f t="shared" si="40"/>
        <v>27747.14999999998</v>
      </c>
      <c r="N405" s="16">
        <f t="shared" si="41"/>
        <v>0</v>
      </c>
      <c r="O405" s="16">
        <f>M405*INDEX('Summary by Class and Haircuts'!D:D,MATCH(E:E,'Summary by Class and Haircuts'!A:A,0))</f>
        <v>17871.065031877159</v>
      </c>
      <c r="P405" s="16">
        <f>N405*INDEX('Summary by Class and Haircuts'!H:H,MATCH(E:E,'Summary by Class and Haircuts'!A:A,0))</f>
        <v>0</v>
      </c>
      <c r="Q405" s="16">
        <f t="shared" si="42"/>
        <v>17871.065031877159</v>
      </c>
    </row>
    <row r="406" spans="1:17" ht="23.25">
      <c r="A406" s="11" t="s">
        <v>1037</v>
      </c>
      <c r="B406" s="54" t="s">
        <v>1037</v>
      </c>
      <c r="C406" s="12" t="s">
        <v>1038</v>
      </c>
      <c r="D406" s="15" t="s">
        <v>1039</v>
      </c>
      <c r="E406" s="79" t="s">
        <v>2152</v>
      </c>
      <c r="F406" s="16">
        <f>IFERROR(IFERROR(INDEX('2021 FFS IP'!K:K,MATCH(A:A,'2021 FFS IP'!A:A,0)),INDEX('2021 FFS IMD'!K:K,MATCH(A:A,'2021 FFS IMD'!A:A,0))),0)</f>
        <v>38419.679999999993</v>
      </c>
      <c r="G406" s="16">
        <f>IFERROR(INDEX('2021 FFS OP'!K:K,MATCH(A:A,'2021 FFS OP'!A:A,0)),0)</f>
        <v>0</v>
      </c>
      <c r="H406" s="16">
        <f t="shared" si="37"/>
        <v>38419.679999999993</v>
      </c>
      <c r="I406" s="16">
        <v>0</v>
      </c>
      <c r="J406" s="16">
        <v>0</v>
      </c>
      <c r="K406" s="16">
        <f t="shared" si="38"/>
        <v>0</v>
      </c>
      <c r="L406" s="17" t="str">
        <f t="shared" si="39"/>
        <v>No</v>
      </c>
      <c r="M406" s="16">
        <f t="shared" si="40"/>
        <v>38419.679999999993</v>
      </c>
      <c r="N406" s="16">
        <f t="shared" si="41"/>
        <v>0</v>
      </c>
      <c r="O406" s="16">
        <f>M406*INDEX('Summary by Class and Haircuts'!D:D,MATCH(E:E,'Summary by Class and Haircuts'!A:A,0))</f>
        <v>24744.905324831943</v>
      </c>
      <c r="P406" s="16">
        <f>N406*INDEX('Summary by Class and Haircuts'!H:H,MATCH(E:E,'Summary by Class and Haircuts'!A:A,0))</f>
        <v>0</v>
      </c>
      <c r="Q406" s="16">
        <f t="shared" si="42"/>
        <v>24744.905324831943</v>
      </c>
    </row>
    <row r="407" spans="1:17">
      <c r="A407" s="11" t="s">
        <v>1014</v>
      </c>
      <c r="B407" s="54" t="s">
        <v>1014</v>
      </c>
      <c r="C407" s="12" t="s">
        <v>1015</v>
      </c>
      <c r="D407" s="15" t="s">
        <v>1016</v>
      </c>
      <c r="E407" s="79" t="s">
        <v>2152</v>
      </c>
      <c r="F407" s="16">
        <f>IFERROR(IFERROR(INDEX('2021 FFS IP'!K:K,MATCH(A:A,'2021 FFS IP'!A:A,0)),INDEX('2021 FFS IMD'!K:K,MATCH(A:A,'2021 FFS IMD'!A:A,0))),0)</f>
        <v>36846.909999999996</v>
      </c>
      <c r="G407" s="16">
        <f>IFERROR(INDEX('2021 FFS OP'!K:K,MATCH(A:A,'2021 FFS OP'!A:A,0)),0)</f>
        <v>0</v>
      </c>
      <c r="H407" s="16">
        <f t="shared" si="37"/>
        <v>36846.909999999996</v>
      </c>
      <c r="I407" s="16">
        <v>36839.938293004285</v>
      </c>
      <c r="J407" s="16">
        <v>0</v>
      </c>
      <c r="K407" s="16">
        <f t="shared" si="38"/>
        <v>36839.938293004285</v>
      </c>
      <c r="L407" s="17" t="str">
        <f t="shared" si="39"/>
        <v>Yes</v>
      </c>
      <c r="M407" s="16">
        <f t="shared" si="40"/>
        <v>36846.909999999996</v>
      </c>
      <c r="N407" s="16">
        <f t="shared" si="41"/>
        <v>0</v>
      </c>
      <c r="O407" s="16">
        <f>M407*INDEX('Summary by Class and Haircuts'!D:D,MATCH(E:E,'Summary by Class and Haircuts'!A:A,0))</f>
        <v>23731.933724138344</v>
      </c>
      <c r="P407" s="16">
        <f>N407*INDEX('Summary by Class and Haircuts'!H:H,MATCH(E:E,'Summary by Class and Haircuts'!A:A,0))</f>
        <v>0</v>
      </c>
      <c r="Q407" s="16">
        <f t="shared" si="42"/>
        <v>23731.933724138344</v>
      </c>
    </row>
    <row r="408" spans="1:17">
      <c r="A408" s="11" t="s">
        <v>1070</v>
      </c>
      <c r="B408" s="54" t="s">
        <v>1070</v>
      </c>
      <c r="C408" s="12" t="s">
        <v>1071</v>
      </c>
      <c r="D408" s="15" t="s">
        <v>1072</v>
      </c>
      <c r="E408" s="79" t="s">
        <v>2152</v>
      </c>
      <c r="F408" s="16">
        <f>IFERROR(IFERROR(INDEX('2021 FFS IP'!K:K,MATCH(A:A,'2021 FFS IP'!A:A,0)),INDEX('2021 FFS IMD'!K:K,MATCH(A:A,'2021 FFS IMD'!A:A,0))),0)</f>
        <v>8794.4399999999987</v>
      </c>
      <c r="G408" s="16">
        <f>IFERROR(INDEX('2021 FFS OP'!K:K,MATCH(A:A,'2021 FFS OP'!A:A,0)),0)</f>
        <v>0</v>
      </c>
      <c r="H408" s="16">
        <f t="shared" si="37"/>
        <v>8794.4399999999987</v>
      </c>
      <c r="I408" s="16">
        <v>0</v>
      </c>
      <c r="J408" s="16">
        <v>0</v>
      </c>
      <c r="K408" s="16">
        <f t="shared" si="38"/>
        <v>0</v>
      </c>
      <c r="L408" s="17" t="str">
        <f t="shared" si="39"/>
        <v>No</v>
      </c>
      <c r="M408" s="16">
        <f t="shared" si="40"/>
        <v>8794.4399999999987</v>
      </c>
      <c r="N408" s="16">
        <f t="shared" si="41"/>
        <v>0</v>
      </c>
      <c r="O408" s="16">
        <f>M408*INDEX('Summary by Class and Haircuts'!D:D,MATCH(E:E,'Summary by Class and Haircuts'!A:A,0))</f>
        <v>5664.2217005689545</v>
      </c>
      <c r="P408" s="16">
        <f>N408*INDEX('Summary by Class and Haircuts'!H:H,MATCH(E:E,'Summary by Class and Haircuts'!A:A,0))</f>
        <v>0</v>
      </c>
      <c r="Q408" s="16">
        <f t="shared" si="42"/>
        <v>5664.2217005689545</v>
      </c>
    </row>
    <row r="409" spans="1:17" ht="23.25">
      <c r="A409" s="11" t="s">
        <v>1017</v>
      </c>
      <c r="B409" s="54" t="s">
        <v>1017</v>
      </c>
      <c r="C409" s="12" t="s">
        <v>1018</v>
      </c>
      <c r="D409" s="15" t="s">
        <v>1019</v>
      </c>
      <c r="E409" s="79" t="s">
        <v>2152</v>
      </c>
      <c r="F409" s="16">
        <f>IFERROR(IFERROR(INDEX('2021 FFS IP'!K:K,MATCH(A:A,'2021 FFS IP'!A:A,0)),INDEX('2021 FFS IMD'!K:K,MATCH(A:A,'2021 FFS IMD'!A:A,0))),0)</f>
        <v>14901.689999999999</v>
      </c>
      <c r="G409" s="16">
        <f>IFERROR(INDEX('2021 FFS OP'!K:K,MATCH(A:A,'2021 FFS OP'!A:A,0)),0)</f>
        <v>0</v>
      </c>
      <c r="H409" s="16">
        <f t="shared" si="37"/>
        <v>14901.689999999999</v>
      </c>
      <c r="I409" s="16">
        <v>26402.986268417026</v>
      </c>
      <c r="J409" s="16">
        <v>0</v>
      </c>
      <c r="K409" s="16">
        <f t="shared" si="38"/>
        <v>26402.986268417026</v>
      </c>
      <c r="L409" s="17" t="str">
        <f t="shared" si="39"/>
        <v>Yes</v>
      </c>
      <c r="M409" s="16">
        <f t="shared" si="40"/>
        <v>26402.986268417026</v>
      </c>
      <c r="N409" s="16">
        <f t="shared" si="41"/>
        <v>0</v>
      </c>
      <c r="O409" s="16">
        <f>M409*INDEX('Summary by Class and Haircuts'!D:D,MATCH(E:E,'Summary by Class and Haircuts'!A:A,0))</f>
        <v>17005.331525531114</v>
      </c>
      <c r="P409" s="16">
        <f>N409*INDEX('Summary by Class and Haircuts'!H:H,MATCH(E:E,'Summary by Class and Haircuts'!A:A,0))</f>
        <v>0</v>
      </c>
      <c r="Q409" s="16">
        <f t="shared" si="42"/>
        <v>17005.331525531114</v>
      </c>
    </row>
    <row r="410" spans="1:17">
      <c r="A410" s="11" t="s">
        <v>1152</v>
      </c>
      <c r="B410" s="54" t="s">
        <v>1152</v>
      </c>
      <c r="C410" s="12" t="s">
        <v>1153</v>
      </c>
      <c r="D410" s="15" t="s">
        <v>1154</v>
      </c>
      <c r="E410" s="79" t="s">
        <v>2152</v>
      </c>
      <c r="F410" s="16">
        <f>IFERROR(IFERROR(INDEX('2021 FFS IP'!K:K,MATCH(A:A,'2021 FFS IP'!A:A,0)),INDEX('2021 FFS IMD'!K:K,MATCH(A:A,'2021 FFS IMD'!A:A,0))),0)</f>
        <v>7156.5</v>
      </c>
      <c r="G410" s="16">
        <f>IFERROR(INDEX('2021 FFS OP'!K:K,MATCH(A:A,'2021 FFS OP'!A:A,0)),0)</f>
        <v>0</v>
      </c>
      <c r="H410" s="16">
        <f t="shared" si="37"/>
        <v>7156.5</v>
      </c>
      <c r="I410" s="16">
        <v>0</v>
      </c>
      <c r="J410" s="16">
        <v>0</v>
      </c>
      <c r="K410" s="16">
        <f t="shared" si="38"/>
        <v>0</v>
      </c>
      <c r="L410" s="17" t="str">
        <f t="shared" si="39"/>
        <v>No</v>
      </c>
      <c r="M410" s="16">
        <f t="shared" si="40"/>
        <v>7156.5</v>
      </c>
      <c r="N410" s="16">
        <f t="shared" si="41"/>
        <v>0</v>
      </c>
      <c r="O410" s="16">
        <f>M410*INDEX('Summary by Class and Haircuts'!D:D,MATCH(E:E,'Summary by Class and Haircuts'!A:A,0))</f>
        <v>4609.2761563125941</v>
      </c>
      <c r="P410" s="16">
        <f>N410*INDEX('Summary by Class and Haircuts'!H:H,MATCH(E:E,'Summary by Class and Haircuts'!A:A,0))</f>
        <v>0</v>
      </c>
      <c r="Q410" s="16">
        <f t="shared" si="42"/>
        <v>4609.2761563125941</v>
      </c>
    </row>
    <row r="411" spans="1:17">
      <c r="A411" s="11" t="s">
        <v>1079</v>
      </c>
      <c r="B411" s="54" t="s">
        <v>1079</v>
      </c>
      <c r="C411" s="12" t="s">
        <v>1080</v>
      </c>
      <c r="D411" s="15" t="s">
        <v>1081</v>
      </c>
      <c r="E411" s="79" t="s">
        <v>2152</v>
      </c>
      <c r="F411" s="16">
        <f>IFERROR(IFERROR(INDEX('2021 FFS IP'!K:K,MATCH(A:A,'2021 FFS IP'!A:A,0)),INDEX('2021 FFS IMD'!K:K,MATCH(A:A,'2021 FFS IMD'!A:A,0))),0)</f>
        <v>26110.990000000013</v>
      </c>
      <c r="G411" s="16">
        <f>IFERROR(INDEX('2021 FFS OP'!K:K,MATCH(A:A,'2021 FFS OP'!A:A,0)),0)</f>
        <v>0</v>
      </c>
      <c r="H411" s="16">
        <f t="shared" si="37"/>
        <v>26110.990000000013</v>
      </c>
      <c r="I411" s="16">
        <v>5411.8954097861351</v>
      </c>
      <c r="J411" s="16">
        <v>0</v>
      </c>
      <c r="K411" s="16">
        <f t="shared" si="38"/>
        <v>5411.8954097861351</v>
      </c>
      <c r="L411" s="17" t="str">
        <f t="shared" si="39"/>
        <v>Yes</v>
      </c>
      <c r="M411" s="16">
        <f t="shared" si="40"/>
        <v>26110.990000000013</v>
      </c>
      <c r="N411" s="16">
        <f t="shared" si="41"/>
        <v>0</v>
      </c>
      <c r="O411" s="16">
        <f>M411*INDEX('Summary by Class and Haircuts'!D:D,MATCH(E:E,'Summary by Class and Haircuts'!A:A,0))</f>
        <v>16817.265929534919</v>
      </c>
      <c r="P411" s="16">
        <f>N411*INDEX('Summary by Class and Haircuts'!H:H,MATCH(E:E,'Summary by Class and Haircuts'!A:A,0))</f>
        <v>0</v>
      </c>
      <c r="Q411" s="16">
        <f t="shared" si="42"/>
        <v>16817.265929534919</v>
      </c>
    </row>
    <row r="412" spans="1:17">
      <c r="A412" s="11" t="s">
        <v>1777</v>
      </c>
      <c r="B412" s="54" t="s">
        <v>1777</v>
      </c>
      <c r="C412" s="12" t="s">
        <v>1778</v>
      </c>
      <c r="D412" s="18" t="s">
        <v>1787</v>
      </c>
      <c r="E412" s="79" t="s">
        <v>2152</v>
      </c>
      <c r="F412" s="16">
        <f>IFERROR(IFERROR(INDEX('2021 FFS IP'!K:K,MATCH(A:A,'2021 FFS IP'!A:A,0)),INDEX('2021 FFS IMD'!K:K,MATCH(A:A,'2021 FFS IMD'!A:A,0))),0)</f>
        <v>10956.170000000002</v>
      </c>
      <c r="G412" s="16">
        <f>IFERROR(INDEX('2021 FFS OP'!K:K,MATCH(A:A,'2021 FFS OP'!A:A,0)),0)</f>
        <v>0</v>
      </c>
      <c r="H412" s="16">
        <f t="shared" si="37"/>
        <v>10956.170000000002</v>
      </c>
      <c r="I412" s="16">
        <v>0</v>
      </c>
      <c r="J412" s="16">
        <v>0</v>
      </c>
      <c r="K412" s="16">
        <f t="shared" si="38"/>
        <v>0</v>
      </c>
      <c r="L412" s="17" t="str">
        <f t="shared" si="39"/>
        <v>No</v>
      </c>
      <c r="M412" s="16">
        <f t="shared" si="40"/>
        <v>10956.170000000002</v>
      </c>
      <c r="N412" s="16">
        <f t="shared" si="41"/>
        <v>0</v>
      </c>
      <c r="O412" s="16">
        <f>M412*INDEX('Summary by Class and Haircuts'!D:D,MATCH(E:E,'Summary by Class and Haircuts'!A:A,0))</f>
        <v>7056.523879760688</v>
      </c>
      <c r="P412" s="16">
        <f>N412*INDEX('Summary by Class and Haircuts'!H:H,MATCH(E:E,'Summary by Class and Haircuts'!A:A,0))</f>
        <v>0</v>
      </c>
      <c r="Q412" s="16">
        <f t="shared" si="42"/>
        <v>7056.523879760688</v>
      </c>
    </row>
    <row r="413" spans="1:17">
      <c r="A413" s="11" t="s">
        <v>1040</v>
      </c>
      <c r="B413" s="54" t="s">
        <v>1040</v>
      </c>
      <c r="C413" s="12" t="s">
        <v>1041</v>
      </c>
      <c r="D413" s="15" t="s">
        <v>1042</v>
      </c>
      <c r="E413" s="79" t="s">
        <v>2152</v>
      </c>
      <c r="F413" s="16">
        <f>IFERROR(IFERROR(INDEX('2021 FFS IP'!K:K,MATCH(A:A,'2021 FFS IP'!A:A,0)),INDEX('2021 FFS IMD'!K:K,MATCH(A:A,'2021 FFS IMD'!A:A,0))),0)</f>
        <v>40087.51999999999</v>
      </c>
      <c r="G413" s="16">
        <f>IFERROR(INDEX('2021 FFS OP'!K:K,MATCH(A:A,'2021 FFS OP'!A:A,0)),0)</f>
        <v>0</v>
      </c>
      <c r="H413" s="16">
        <f t="shared" si="37"/>
        <v>40087.51999999999</v>
      </c>
      <c r="I413" s="16">
        <v>115315.85601238065</v>
      </c>
      <c r="J413" s="16">
        <v>0</v>
      </c>
      <c r="K413" s="16">
        <f t="shared" si="38"/>
        <v>115315.85601238065</v>
      </c>
      <c r="L413" s="17" t="str">
        <f t="shared" si="39"/>
        <v>Yes</v>
      </c>
      <c r="M413" s="16">
        <f t="shared" si="40"/>
        <v>115315.85601238065</v>
      </c>
      <c r="N413" s="16">
        <f t="shared" si="41"/>
        <v>0</v>
      </c>
      <c r="O413" s="16">
        <f>M413*INDEX('Summary by Class and Haircuts'!D:D,MATCH(E:E,'Summary by Class and Haircuts'!A:A,0))</f>
        <v>74271.309377858226</v>
      </c>
      <c r="P413" s="16">
        <f>N413*INDEX('Summary by Class and Haircuts'!H:H,MATCH(E:E,'Summary by Class and Haircuts'!A:A,0))</f>
        <v>0</v>
      </c>
      <c r="Q413" s="16">
        <f t="shared" si="42"/>
        <v>74271.309377858226</v>
      </c>
    </row>
    <row r="414" spans="1:17">
      <c r="A414" s="11" t="s">
        <v>1085</v>
      </c>
      <c r="B414" s="54" t="s">
        <v>1085</v>
      </c>
      <c r="C414" s="12" t="s">
        <v>1086</v>
      </c>
      <c r="D414" s="15" t="s">
        <v>1087</v>
      </c>
      <c r="E414" s="79" t="s">
        <v>2152</v>
      </c>
      <c r="F414" s="16">
        <f>IFERROR(IFERROR(INDEX('2021 FFS IP'!K:K,MATCH(A:A,'2021 FFS IP'!A:A,0)),INDEX('2021 FFS IMD'!K:K,MATCH(A:A,'2021 FFS IMD'!A:A,0))),0)</f>
        <v>1257.8800000000001</v>
      </c>
      <c r="G414" s="16">
        <f>IFERROR(INDEX('2021 FFS OP'!K:K,MATCH(A:A,'2021 FFS OP'!A:A,0)),0)</f>
        <v>0</v>
      </c>
      <c r="H414" s="16">
        <f t="shared" si="37"/>
        <v>1257.8800000000001</v>
      </c>
      <c r="I414" s="16">
        <v>0</v>
      </c>
      <c r="J414" s="16">
        <v>0</v>
      </c>
      <c r="K414" s="16">
        <f t="shared" si="38"/>
        <v>0</v>
      </c>
      <c r="L414" s="17" t="str">
        <f t="shared" si="39"/>
        <v>No</v>
      </c>
      <c r="M414" s="16">
        <f t="shared" si="40"/>
        <v>1257.8800000000001</v>
      </c>
      <c r="N414" s="16">
        <f t="shared" si="41"/>
        <v>0</v>
      </c>
      <c r="O414" s="16">
        <f>M414*INDEX('Summary by Class and Haircuts'!D:D,MATCH(E:E,'Summary by Class and Haircuts'!A:A,0))</f>
        <v>810.16087354188312</v>
      </c>
      <c r="P414" s="16">
        <f>N414*INDEX('Summary by Class and Haircuts'!H:H,MATCH(E:E,'Summary by Class and Haircuts'!A:A,0))</f>
        <v>0</v>
      </c>
      <c r="Q414" s="16">
        <f t="shared" si="42"/>
        <v>810.16087354188312</v>
      </c>
    </row>
    <row r="415" spans="1:17">
      <c r="A415" s="11" t="s">
        <v>1034</v>
      </c>
      <c r="B415" s="54" t="s">
        <v>1034</v>
      </c>
      <c r="C415" s="12" t="s">
        <v>1035</v>
      </c>
      <c r="D415" s="15" t="s">
        <v>1036</v>
      </c>
      <c r="E415" s="79" t="s">
        <v>2152</v>
      </c>
      <c r="F415" s="16">
        <f>IFERROR(IFERROR(INDEX('2021 FFS IP'!K:K,MATCH(A:A,'2021 FFS IP'!A:A,0)),INDEX('2021 FFS IMD'!K:K,MATCH(A:A,'2021 FFS IMD'!A:A,0))),0)</f>
        <v>6117.1699999999983</v>
      </c>
      <c r="G415" s="16">
        <f>IFERROR(INDEX('2021 FFS OP'!K:K,MATCH(A:A,'2021 FFS OP'!A:A,0)),0)</f>
        <v>0</v>
      </c>
      <c r="H415" s="16">
        <f t="shared" si="37"/>
        <v>6117.1699999999983</v>
      </c>
      <c r="I415" s="16">
        <v>12572.161526731339</v>
      </c>
      <c r="J415" s="16">
        <v>0</v>
      </c>
      <c r="K415" s="16">
        <f t="shared" si="38"/>
        <v>12572.161526731339</v>
      </c>
      <c r="L415" s="17" t="str">
        <f t="shared" si="39"/>
        <v>Yes</v>
      </c>
      <c r="M415" s="16">
        <f t="shared" si="40"/>
        <v>12572.161526731339</v>
      </c>
      <c r="N415" s="16">
        <f t="shared" si="41"/>
        <v>0</v>
      </c>
      <c r="O415" s="16">
        <f>M415*INDEX('Summary by Class and Haircuts'!D:D,MATCH(E:E,'Summary by Class and Haircuts'!A:A,0))</f>
        <v>8097.3331039577024</v>
      </c>
      <c r="P415" s="16">
        <f>N415*INDEX('Summary by Class and Haircuts'!H:H,MATCH(E:E,'Summary by Class and Haircuts'!A:A,0))</f>
        <v>0</v>
      </c>
      <c r="Q415" s="16">
        <f t="shared" si="42"/>
        <v>8097.3331039577024</v>
      </c>
    </row>
    <row r="416" spans="1:17">
      <c r="A416" s="11" t="s">
        <v>1091</v>
      </c>
      <c r="B416" s="54" t="s">
        <v>1091</v>
      </c>
      <c r="C416" s="12" t="s">
        <v>1092</v>
      </c>
      <c r="D416" s="15" t="s">
        <v>1093</v>
      </c>
      <c r="E416" s="79" t="s">
        <v>2152</v>
      </c>
      <c r="F416" s="16">
        <f>IFERROR(IFERROR(INDEX('2021 FFS IP'!K:K,MATCH(A:A,'2021 FFS IP'!A:A,0)),INDEX('2021 FFS IMD'!K:K,MATCH(A:A,'2021 FFS IMD'!A:A,0))),0)</f>
        <v>479.34999999999991</v>
      </c>
      <c r="G416" s="16">
        <f>IFERROR(INDEX('2021 FFS OP'!K:K,MATCH(A:A,'2021 FFS OP'!A:A,0)),0)</f>
        <v>0</v>
      </c>
      <c r="H416" s="16">
        <f t="shared" si="37"/>
        <v>479.34999999999991</v>
      </c>
      <c r="I416" s="16">
        <v>193.59792849703626</v>
      </c>
      <c r="J416" s="16">
        <v>0</v>
      </c>
      <c r="K416" s="16">
        <f t="shared" si="38"/>
        <v>193.59792849703626</v>
      </c>
      <c r="L416" s="17" t="str">
        <f t="shared" si="39"/>
        <v>Yes</v>
      </c>
      <c r="M416" s="16">
        <f t="shared" si="40"/>
        <v>479.34999999999991</v>
      </c>
      <c r="N416" s="16">
        <f t="shared" si="41"/>
        <v>0</v>
      </c>
      <c r="O416" s="16">
        <f>M416*INDEX('Summary by Class and Haircuts'!D:D,MATCH(E:E,'Summary by Class and Haircuts'!A:A,0))</f>
        <v>308.73423119240431</v>
      </c>
      <c r="P416" s="16">
        <f>N416*INDEX('Summary by Class and Haircuts'!H:H,MATCH(E:E,'Summary by Class and Haircuts'!A:A,0))</f>
        <v>0</v>
      </c>
      <c r="Q416" s="16">
        <f t="shared" si="42"/>
        <v>308.73423119240431</v>
      </c>
    </row>
    <row r="417" spans="1:17">
      <c r="A417" s="11" t="s">
        <v>1052</v>
      </c>
      <c r="B417" s="54" t="s">
        <v>1052</v>
      </c>
      <c r="C417" s="12" t="s">
        <v>1053</v>
      </c>
      <c r="D417" s="15" t="s">
        <v>1054</v>
      </c>
      <c r="E417" s="79" t="s">
        <v>2152</v>
      </c>
      <c r="F417" s="16">
        <f>IFERROR(IFERROR(INDEX('2021 FFS IP'!K:K,MATCH(A:A,'2021 FFS IP'!A:A,0)),INDEX('2021 FFS IMD'!K:K,MATCH(A:A,'2021 FFS IMD'!A:A,0))),0)</f>
        <v>4998.9000000000015</v>
      </c>
      <c r="G417" s="16">
        <f>IFERROR(INDEX('2021 FFS OP'!K:K,MATCH(A:A,'2021 FFS OP'!A:A,0)),0)</f>
        <v>0</v>
      </c>
      <c r="H417" s="16">
        <f t="shared" si="37"/>
        <v>4998.9000000000015</v>
      </c>
      <c r="I417" s="16">
        <v>5265.0333735561162</v>
      </c>
      <c r="J417" s="16">
        <v>0</v>
      </c>
      <c r="K417" s="16">
        <f t="shared" si="38"/>
        <v>5265.0333735561162</v>
      </c>
      <c r="L417" s="17" t="str">
        <f t="shared" si="39"/>
        <v>Yes</v>
      </c>
      <c r="M417" s="16">
        <f t="shared" si="40"/>
        <v>5265.0333735561162</v>
      </c>
      <c r="N417" s="16">
        <f t="shared" si="41"/>
        <v>0</v>
      </c>
      <c r="O417" s="16">
        <f>M417*INDEX('Summary by Class and Haircuts'!D:D,MATCH(E:E,'Summary by Class and Haircuts'!A:A,0))</f>
        <v>3391.0421003175106</v>
      </c>
      <c r="P417" s="16">
        <f>N417*INDEX('Summary by Class and Haircuts'!H:H,MATCH(E:E,'Summary by Class and Haircuts'!A:A,0))</f>
        <v>0</v>
      </c>
      <c r="Q417" s="16">
        <f t="shared" si="42"/>
        <v>3391.0421003175106</v>
      </c>
    </row>
    <row r="418" spans="1:17" ht="23.25">
      <c r="A418" s="11" t="s">
        <v>1043</v>
      </c>
      <c r="B418" s="11" t="s">
        <v>1043</v>
      </c>
      <c r="C418" s="11" t="s">
        <v>1044</v>
      </c>
      <c r="D418" s="15" t="s">
        <v>1045</v>
      </c>
      <c r="E418" s="79" t="s">
        <v>2152</v>
      </c>
      <c r="F418" s="16">
        <f>IFERROR(IFERROR(INDEX('2021 FFS IP'!K:K,MATCH(A:A,'2021 FFS IP'!A:A,0)),INDEX('2021 FFS IMD'!K:K,MATCH(A:A,'2021 FFS IMD'!A:A,0))),0)</f>
        <v>2442.8999999999996</v>
      </c>
      <c r="G418" s="16">
        <f>IFERROR(INDEX('2021 FFS OP'!K:K,MATCH(A:A,'2021 FFS OP'!A:A,0)),0)</f>
        <v>0</v>
      </c>
      <c r="H418" s="16">
        <f t="shared" si="37"/>
        <v>2442.8999999999996</v>
      </c>
      <c r="I418" s="16">
        <v>0</v>
      </c>
      <c r="J418" s="16">
        <v>0</v>
      </c>
      <c r="K418" s="16">
        <f t="shared" si="38"/>
        <v>0</v>
      </c>
      <c r="L418" s="17" t="str">
        <f t="shared" si="39"/>
        <v>No</v>
      </c>
      <c r="M418" s="16">
        <f t="shared" si="40"/>
        <v>2442.8999999999996</v>
      </c>
      <c r="N418" s="16">
        <f t="shared" si="41"/>
        <v>0</v>
      </c>
      <c r="O418" s="16">
        <f>M418*INDEX('Summary by Class and Haircuts'!D:D,MATCH(E:E,'Summary by Class and Haircuts'!A:A,0))</f>
        <v>1573.3949168247095</v>
      </c>
      <c r="P418" s="16">
        <f>N418*INDEX('Summary by Class and Haircuts'!H:H,MATCH(E:E,'Summary by Class and Haircuts'!A:A,0))</f>
        <v>0</v>
      </c>
      <c r="Q418" s="16">
        <f t="shared" si="42"/>
        <v>1573.3949168247095</v>
      </c>
    </row>
    <row r="419" spans="1:17">
      <c r="A419" s="11" t="s">
        <v>2124</v>
      </c>
      <c r="B419" s="11" t="s">
        <v>2124</v>
      </c>
      <c r="C419" s="11" t="s">
        <v>2123</v>
      </c>
      <c r="D419" s="15" t="s">
        <v>2144</v>
      </c>
      <c r="E419" s="79" t="s">
        <v>2152</v>
      </c>
      <c r="F419" s="16">
        <f>IFERROR(IFERROR(INDEX('2021 FFS IP'!K:K,MATCH(A:A,'2021 FFS IP'!A:A,0)),INDEX('2021 FFS IMD'!K:K,MATCH(A:A,'2021 FFS IMD'!A:A,0))),0)</f>
        <v>23644.35</v>
      </c>
      <c r="G419" s="16">
        <f>IFERROR(INDEX('2021 FFS OP'!K:K,MATCH(A:A,'2021 FFS OP'!A:A,0)),0)</f>
        <v>0</v>
      </c>
      <c r="H419" s="16">
        <f t="shared" si="37"/>
        <v>23644.35</v>
      </c>
      <c r="I419" s="16">
        <v>0</v>
      </c>
      <c r="J419" s="16">
        <v>0</v>
      </c>
      <c r="K419" s="16">
        <f t="shared" si="38"/>
        <v>0</v>
      </c>
      <c r="L419" s="17" t="str">
        <f t="shared" si="39"/>
        <v>No</v>
      </c>
      <c r="M419" s="16">
        <f t="shared" si="40"/>
        <v>23644.35</v>
      </c>
      <c r="N419" s="16">
        <f t="shared" si="41"/>
        <v>0</v>
      </c>
      <c r="O419" s="16">
        <f>M419*INDEX('Summary by Class and Haircuts'!D:D,MATCH(E:E,'Summary by Class and Haircuts'!A:A,0))</f>
        <v>15228.580826732295</v>
      </c>
      <c r="P419" s="16">
        <f>N419*INDEX('Summary by Class and Haircuts'!H:H,MATCH(E:E,'Summary by Class and Haircuts'!A:A,0))</f>
        <v>0</v>
      </c>
      <c r="Q419" s="16">
        <f t="shared" si="42"/>
        <v>15228.580826732295</v>
      </c>
    </row>
    <row r="420" spans="1:17" ht="23.25">
      <c r="A420" s="11" t="s">
        <v>334</v>
      </c>
      <c r="B420" s="11" t="s">
        <v>334</v>
      </c>
      <c r="C420" s="11" t="s">
        <v>335</v>
      </c>
      <c r="D420" s="15" t="s">
        <v>336</v>
      </c>
      <c r="E420" s="79" t="s">
        <v>1195</v>
      </c>
      <c r="F420" s="16">
        <f>IFERROR(IFERROR(INDEX('2021 FFS IP'!K:K,MATCH(A:A,'2021 FFS IP'!A:A,0)),INDEX('2021 FFS IMD'!K:K,MATCH(A:A,'2021 FFS IMD'!A:A,0))),0)</f>
        <v>3625601.2825515689</v>
      </c>
      <c r="G420" s="16">
        <f>IFERROR(INDEX('2021 FFS OP'!K:K,MATCH(A:A,'2021 FFS OP'!A:A,0)),0)</f>
        <v>799446.84407093818</v>
      </c>
      <c r="H420" s="16">
        <f t="shared" si="37"/>
        <v>4425048.1266225073</v>
      </c>
      <c r="I420" s="16">
        <v>10891061.258255862</v>
      </c>
      <c r="J420" s="16">
        <v>1430678.8587373362</v>
      </c>
      <c r="K420" s="16">
        <f t="shared" si="38"/>
        <v>12321740.116993198</v>
      </c>
      <c r="L420" s="17" t="str">
        <f t="shared" si="39"/>
        <v>Yes</v>
      </c>
      <c r="M420" s="16">
        <f t="shared" si="40"/>
        <v>10891061.258255862</v>
      </c>
      <c r="N420" s="16">
        <f t="shared" si="41"/>
        <v>1430678.8587373362</v>
      </c>
      <c r="O420" s="16">
        <f>M420*INDEX('Summary by Class and Haircuts'!D:D,MATCH(E:E,'Summary by Class and Haircuts'!A:A,0))</f>
        <v>3625601.2825515689</v>
      </c>
      <c r="P420" s="16">
        <f>N420*INDEX('Summary by Class and Haircuts'!H:H,MATCH(E:E,'Summary by Class and Haircuts'!A:A,0))</f>
        <v>1363826.5593707624</v>
      </c>
      <c r="Q420" s="16">
        <f t="shared" si="42"/>
        <v>4989427.8419223316</v>
      </c>
    </row>
    <row r="421" spans="1:17">
      <c r="A421" s="11" t="s">
        <v>1806</v>
      </c>
      <c r="B421" s="13" t="s">
        <v>1806</v>
      </c>
      <c r="C421" s="13" t="s">
        <v>1807</v>
      </c>
      <c r="D421" s="15" t="s">
        <v>2099</v>
      </c>
      <c r="E421" s="79" t="s">
        <v>2153</v>
      </c>
      <c r="F421" s="16">
        <f>IFERROR(IFERROR(INDEX('2021 FFS IP'!K:K,MATCH(A:A,'2021 FFS IP'!A:A,0)),INDEX('2021 FFS IMD'!K:K,MATCH(A:A,'2021 FFS IMD'!A:A,0))),0)</f>
        <v>446630.10000000003</v>
      </c>
      <c r="G421" s="16">
        <f>IFERROR(INDEX('2021 FFS OP'!K:K,MATCH(A:A,'2021 FFS OP'!A:A,0)),0)</f>
        <v>0</v>
      </c>
      <c r="H421" s="16">
        <f t="shared" si="37"/>
        <v>446630.10000000003</v>
      </c>
      <c r="I421" s="16">
        <v>-153583.56952893932</v>
      </c>
      <c r="J421" s="16">
        <v>0</v>
      </c>
      <c r="K421" s="16">
        <f t="shared" si="38"/>
        <v>-153583.56952893932</v>
      </c>
      <c r="L421" s="17" t="str">
        <f t="shared" si="39"/>
        <v>No</v>
      </c>
      <c r="M421" s="16">
        <f t="shared" si="40"/>
        <v>446630.10000000003</v>
      </c>
      <c r="N421" s="16">
        <f t="shared" si="41"/>
        <v>0</v>
      </c>
      <c r="O421" s="16">
        <f>M421*INDEX('Summary by Class and Haircuts'!D:D,MATCH(E:E,'Summary by Class and Haircuts'!A:A,0))</f>
        <v>446630.10000000003</v>
      </c>
      <c r="P421" s="16">
        <f>N421*INDEX('Summary by Class and Haircuts'!H:H,MATCH(E:E,'Summary by Class and Haircuts'!A:A,0))</f>
        <v>0</v>
      </c>
      <c r="Q421" s="16">
        <f t="shared" si="42"/>
        <v>446630.10000000003</v>
      </c>
    </row>
    <row r="422" spans="1:17" ht="23.25">
      <c r="A422" s="11" t="s">
        <v>1817</v>
      </c>
      <c r="B422" s="13" t="s">
        <v>1817</v>
      </c>
      <c r="C422" s="13" t="s">
        <v>1803</v>
      </c>
      <c r="D422" s="15" t="s">
        <v>2097</v>
      </c>
      <c r="E422" s="79" t="s">
        <v>2153</v>
      </c>
      <c r="F422" s="16">
        <f>IFERROR(IFERROR(INDEX('2021 FFS IP'!K:K,MATCH(A:A,'2021 FFS IP'!A:A,0)),INDEX('2021 FFS IMD'!K:K,MATCH(A:A,'2021 FFS IMD'!A:A,0))),0)</f>
        <v>65315.460000000021</v>
      </c>
      <c r="G422" s="16">
        <f>IFERROR(INDEX('2021 FFS OP'!K:K,MATCH(A:A,'2021 FFS OP'!A:A,0)),0)</f>
        <v>0</v>
      </c>
      <c r="H422" s="16">
        <f t="shared" si="37"/>
        <v>65315.460000000021</v>
      </c>
      <c r="I422" s="16">
        <v>0</v>
      </c>
      <c r="J422" s="16">
        <v>0</v>
      </c>
      <c r="K422" s="16">
        <f t="shared" si="38"/>
        <v>0</v>
      </c>
      <c r="L422" s="17" t="str">
        <f t="shared" si="39"/>
        <v>No</v>
      </c>
      <c r="M422" s="16">
        <f t="shared" si="40"/>
        <v>65315.460000000021</v>
      </c>
      <c r="N422" s="16">
        <f t="shared" si="41"/>
        <v>0</v>
      </c>
      <c r="O422" s="16">
        <f>M422*INDEX('Summary by Class and Haircuts'!D:D,MATCH(E:E,'Summary by Class and Haircuts'!A:A,0))</f>
        <v>65315.460000000021</v>
      </c>
      <c r="P422" s="16">
        <f>N422*INDEX('Summary by Class and Haircuts'!H:H,MATCH(E:E,'Summary by Class and Haircuts'!A:A,0))</f>
        <v>0</v>
      </c>
      <c r="Q422" s="16">
        <f t="shared" si="42"/>
        <v>65315.460000000021</v>
      </c>
    </row>
    <row r="423" spans="1:17">
      <c r="A423" s="11" t="s">
        <v>1811</v>
      </c>
      <c r="B423" s="13" t="s">
        <v>1811</v>
      </c>
      <c r="C423" s="13" t="s">
        <v>1812</v>
      </c>
      <c r="D423" s="15" t="s">
        <v>2100</v>
      </c>
      <c r="E423" s="79" t="s">
        <v>2153</v>
      </c>
      <c r="F423" s="16">
        <f>IFERROR(IFERROR(INDEX('2021 FFS IP'!K:K,MATCH(A:A,'2021 FFS IP'!A:A,0)),INDEX('2021 FFS IMD'!K:K,MATCH(A:A,'2021 FFS IMD'!A:A,0))),0)</f>
        <v>5274.2400000000007</v>
      </c>
      <c r="G423" s="16">
        <f>IFERROR(INDEX('2021 FFS OP'!K:K,MATCH(A:A,'2021 FFS OP'!A:A,0)),0)</f>
        <v>0</v>
      </c>
      <c r="H423" s="16">
        <f t="shared" si="37"/>
        <v>5274.2400000000007</v>
      </c>
      <c r="I423" s="16">
        <v>882.9552714073061</v>
      </c>
      <c r="J423" s="16">
        <v>0</v>
      </c>
      <c r="K423" s="16">
        <f t="shared" si="38"/>
        <v>882.9552714073061</v>
      </c>
      <c r="L423" s="17" t="str">
        <f t="shared" si="39"/>
        <v>Yes</v>
      </c>
      <c r="M423" s="16">
        <f t="shared" si="40"/>
        <v>5274.2400000000007</v>
      </c>
      <c r="N423" s="16">
        <f t="shared" si="41"/>
        <v>0</v>
      </c>
      <c r="O423" s="16">
        <f>M423*INDEX('Summary by Class and Haircuts'!D:D,MATCH(E:E,'Summary by Class and Haircuts'!A:A,0))</f>
        <v>5274.2400000000007</v>
      </c>
      <c r="P423" s="16">
        <f>N423*INDEX('Summary by Class and Haircuts'!H:H,MATCH(E:E,'Summary by Class and Haircuts'!A:A,0))</f>
        <v>0</v>
      </c>
      <c r="Q423" s="16">
        <f t="shared" si="42"/>
        <v>5274.2400000000007</v>
      </c>
    </row>
    <row r="424" spans="1:17">
      <c r="A424" s="11" t="s">
        <v>1804</v>
      </c>
      <c r="B424" s="13" t="s">
        <v>1804</v>
      </c>
      <c r="C424" s="13" t="s">
        <v>1805</v>
      </c>
      <c r="D424" s="15" t="s">
        <v>2098</v>
      </c>
      <c r="E424" s="79" t="s">
        <v>2153</v>
      </c>
      <c r="F424" s="16">
        <f>IFERROR(IFERROR(INDEX('2021 FFS IP'!K:K,MATCH(A:A,'2021 FFS IP'!A:A,0)),INDEX('2021 FFS IMD'!K:K,MATCH(A:A,'2021 FFS IMD'!A:A,0))),0)</f>
        <v>68202.81</v>
      </c>
      <c r="G424" s="16">
        <f>IFERROR(INDEX('2021 FFS OP'!K:K,MATCH(A:A,'2021 FFS OP'!A:A,0)),0)</f>
        <v>0</v>
      </c>
      <c r="H424" s="16">
        <f t="shared" si="37"/>
        <v>68202.81</v>
      </c>
      <c r="I424" s="16">
        <v>-8044.4048197606899</v>
      </c>
      <c r="J424" s="16">
        <v>0</v>
      </c>
      <c r="K424" s="16">
        <f t="shared" si="38"/>
        <v>-8044.4048197606899</v>
      </c>
      <c r="L424" s="17" t="str">
        <f t="shared" si="39"/>
        <v>No</v>
      </c>
      <c r="M424" s="16">
        <f t="shared" si="40"/>
        <v>68202.81</v>
      </c>
      <c r="N424" s="16">
        <f t="shared" si="41"/>
        <v>0</v>
      </c>
      <c r="O424" s="16">
        <f>M424*INDEX('Summary by Class and Haircuts'!D:D,MATCH(E:E,'Summary by Class and Haircuts'!A:A,0))</f>
        <v>68202.81</v>
      </c>
      <c r="P424" s="16">
        <f>N424*INDEX('Summary by Class and Haircuts'!H:H,MATCH(E:E,'Summary by Class and Haircuts'!A:A,0))</f>
        <v>0</v>
      </c>
      <c r="Q424" s="16">
        <f t="shared" si="42"/>
        <v>68202.81</v>
      </c>
    </row>
    <row r="425" spans="1:17">
      <c r="A425" s="11" t="s">
        <v>1813</v>
      </c>
      <c r="B425" s="13" t="s">
        <v>1813</v>
      </c>
      <c r="C425" s="13" t="s">
        <v>1814</v>
      </c>
      <c r="D425" s="15" t="s">
        <v>2101</v>
      </c>
      <c r="E425" s="79" t="s">
        <v>2153</v>
      </c>
      <c r="F425" s="16">
        <f>IFERROR(IFERROR(INDEX('2021 FFS IP'!K:K,MATCH(A:A,'2021 FFS IP'!A:A,0)),INDEX('2021 FFS IMD'!K:K,MATCH(A:A,'2021 FFS IMD'!A:A,0))),0)</f>
        <v>75626.949999999983</v>
      </c>
      <c r="G425" s="16">
        <f>IFERROR(INDEX('2021 FFS OP'!K:K,MATCH(A:A,'2021 FFS OP'!A:A,0)),0)</f>
        <v>0</v>
      </c>
      <c r="H425" s="16">
        <f t="shared" si="37"/>
        <v>75626.949999999983</v>
      </c>
      <c r="I425" s="16">
        <v>9479.6839657045857</v>
      </c>
      <c r="J425" s="16">
        <v>0</v>
      </c>
      <c r="K425" s="16">
        <f t="shared" si="38"/>
        <v>9479.6839657045857</v>
      </c>
      <c r="L425" s="17" t="str">
        <f t="shared" si="39"/>
        <v>Yes</v>
      </c>
      <c r="M425" s="16">
        <f t="shared" si="40"/>
        <v>75626.949999999983</v>
      </c>
      <c r="N425" s="16">
        <f t="shared" si="41"/>
        <v>0</v>
      </c>
      <c r="O425" s="16">
        <f>M425*INDEX('Summary by Class and Haircuts'!D:D,MATCH(E:E,'Summary by Class and Haircuts'!A:A,0))</f>
        <v>75626.949999999983</v>
      </c>
      <c r="P425" s="16">
        <f>N425*INDEX('Summary by Class and Haircuts'!H:H,MATCH(E:E,'Summary by Class and Haircuts'!A:A,0))</f>
        <v>0</v>
      </c>
      <c r="Q425" s="16">
        <f t="shared" si="42"/>
        <v>75626.949999999983</v>
      </c>
    </row>
    <row r="426" spans="1:17">
      <c r="A426" s="11" t="s">
        <v>1809</v>
      </c>
      <c r="B426" s="13" t="s">
        <v>1809</v>
      </c>
      <c r="C426" s="13" t="s">
        <v>1810</v>
      </c>
      <c r="D426" s="15" t="s">
        <v>2102</v>
      </c>
      <c r="E426" s="79" t="s">
        <v>2153</v>
      </c>
      <c r="F426" s="71">
        <f>IFERROR(IFERROR(INDEX('2021 FFS IP'!K:K,MATCH(A:A,'2021 FFS IP'!A:A,0)),INDEX('2021 FFS IMD'!K:K,MATCH(A:A,'2021 FFS IMD'!A:A,0))),0)</f>
        <v>100045.2</v>
      </c>
      <c r="G426" s="16">
        <f>IFERROR(INDEX('2021 FFS OP'!K:K,MATCH(A:A,'2021 FFS OP'!A:A,0)),0)</f>
        <v>0</v>
      </c>
      <c r="H426" s="16">
        <f t="shared" si="37"/>
        <v>100045.2</v>
      </c>
      <c r="I426" s="16">
        <v>-11986.116998987593</v>
      </c>
      <c r="J426" s="16">
        <v>0</v>
      </c>
      <c r="K426" s="16">
        <f t="shared" si="38"/>
        <v>-11986.116998987593</v>
      </c>
      <c r="L426" s="17" t="str">
        <f t="shared" si="39"/>
        <v>No</v>
      </c>
      <c r="M426" s="16">
        <f t="shared" si="40"/>
        <v>100045.2</v>
      </c>
      <c r="N426" s="16">
        <f t="shared" si="41"/>
        <v>0</v>
      </c>
      <c r="O426" s="16">
        <f>M426*INDEX('Summary by Class and Haircuts'!D:D,MATCH(E:E,'Summary by Class and Haircuts'!A:A,0))</f>
        <v>100045.2</v>
      </c>
      <c r="P426" s="16">
        <f>N426*INDEX('Summary by Class and Haircuts'!H:H,MATCH(E:E,'Summary by Class and Haircuts'!A:A,0))</f>
        <v>0</v>
      </c>
      <c r="Q426" s="16">
        <f t="shared" si="42"/>
        <v>100045.2</v>
      </c>
    </row>
    <row r="427" spans="1:17">
      <c r="A427" s="11" t="s">
        <v>1791</v>
      </c>
      <c r="B427" s="13" t="s">
        <v>1791</v>
      </c>
      <c r="C427" s="13" t="s">
        <v>1808</v>
      </c>
      <c r="D427" s="15" t="s">
        <v>1896</v>
      </c>
      <c r="E427" s="79" t="s">
        <v>2153</v>
      </c>
      <c r="F427" s="71">
        <f>IFERROR(IFERROR(INDEX('2021 FFS IP'!K:K,MATCH(A:A,'2021 FFS IP'!A:A,0)),INDEX('2021 FFS IMD'!K:K,MATCH(A:A,'2021 FFS IMD'!A:A,0))),0)</f>
        <v>6259.55</v>
      </c>
      <c r="G427" s="16">
        <f>IFERROR(INDEX('2021 FFS OP'!K:K,MATCH(A:A,'2021 FFS OP'!A:A,0)),0)</f>
        <v>0</v>
      </c>
      <c r="H427" s="16">
        <f t="shared" si="37"/>
        <v>6259.55</v>
      </c>
      <c r="I427" s="16">
        <v>2533.8268020972364</v>
      </c>
      <c r="J427" s="16">
        <v>0</v>
      </c>
      <c r="K427" s="16">
        <f t="shared" si="38"/>
        <v>2533.8268020972364</v>
      </c>
      <c r="L427" s="17" t="str">
        <f t="shared" si="39"/>
        <v>Yes</v>
      </c>
      <c r="M427" s="16">
        <f t="shared" si="40"/>
        <v>6259.55</v>
      </c>
      <c r="N427" s="16">
        <f t="shared" si="41"/>
        <v>0</v>
      </c>
      <c r="O427" s="16">
        <f>M427*INDEX('Summary by Class and Haircuts'!D:D,MATCH(E:E,'Summary by Class and Haircuts'!A:A,0))</f>
        <v>6259.55</v>
      </c>
      <c r="P427" s="16">
        <f>N427*INDEX('Summary by Class and Haircuts'!H:H,MATCH(E:E,'Summary by Class and Haircuts'!A:A,0))</f>
        <v>0</v>
      </c>
      <c r="Q427" s="16">
        <f t="shared" si="42"/>
        <v>6259.55</v>
      </c>
    </row>
    <row r="428" spans="1:17">
      <c r="A428" s="11" t="s">
        <v>1815</v>
      </c>
      <c r="B428" s="13" t="s">
        <v>1815</v>
      </c>
      <c r="C428" s="13" t="s">
        <v>1816</v>
      </c>
      <c r="D428" s="15" t="s">
        <v>1897</v>
      </c>
      <c r="E428" s="79" t="s">
        <v>2153</v>
      </c>
      <c r="F428" s="71">
        <f>IFERROR(IFERROR(INDEX('2021 FFS IP'!K:K,MATCH(A:A,'2021 FFS IP'!A:A,0)),INDEX('2021 FFS IMD'!K:K,MATCH(A:A,'2021 FFS IMD'!A:A,0))),0)</f>
        <v>7227.1999999999989</v>
      </c>
      <c r="G428" s="16">
        <f>IFERROR(INDEX('2021 FFS OP'!K:K,MATCH(A:A,'2021 FFS OP'!A:A,0)),0)</f>
        <v>0</v>
      </c>
      <c r="H428" s="16">
        <f t="shared" si="37"/>
        <v>7227.1999999999989</v>
      </c>
      <c r="I428" s="16">
        <v>0</v>
      </c>
      <c r="J428" s="16">
        <v>0</v>
      </c>
      <c r="K428" s="16">
        <f t="shared" si="38"/>
        <v>0</v>
      </c>
      <c r="L428" s="17" t="str">
        <f>IF(K428&gt;0,"Yes","No")</f>
        <v>No</v>
      </c>
      <c r="M428" s="16">
        <f t="shared" si="40"/>
        <v>7227.1999999999989</v>
      </c>
      <c r="N428" s="16">
        <f t="shared" si="41"/>
        <v>0</v>
      </c>
      <c r="O428" s="16">
        <f>M428*INDEX('Summary by Class and Haircuts'!D:D,MATCH(E:E,'Summary by Class and Haircuts'!A:A,0))</f>
        <v>7227.1999999999989</v>
      </c>
      <c r="P428" s="16">
        <f>N428*INDEX('Summary by Class and Haircuts'!H:H,MATCH(E:E,'Summary by Class and Haircuts'!A:A,0))</f>
        <v>0</v>
      </c>
      <c r="Q428" s="16">
        <f t="shared" si="42"/>
        <v>7227.1999999999989</v>
      </c>
    </row>
    <row r="429" spans="1:17">
      <c r="A429" s="11" t="s">
        <v>1197</v>
      </c>
      <c r="B429" s="11" t="s">
        <v>1197</v>
      </c>
      <c r="C429" s="11" t="s">
        <v>1199</v>
      </c>
      <c r="D429" s="15" t="s">
        <v>2069</v>
      </c>
      <c r="E429" s="78" t="s">
        <v>1195</v>
      </c>
      <c r="F429" s="71">
        <f>IFERROR(IFERROR(INDEX('2021 FFS IP'!K:K,MATCH(A:A,'2021 FFS IP'!A:A,0)),INDEX('2021 FFS IMD'!K:K,MATCH(A:A,'2021 FFS IMD'!A:A,0))),0)</f>
        <v>0</v>
      </c>
      <c r="G429" s="16">
        <f>IFERROR(INDEX('2021 FFS OP'!K:K,MATCH(A:A,'2021 FFS OP'!A:A,0)),0)</f>
        <v>2491148.4438416329</v>
      </c>
      <c r="H429" s="16">
        <f t="shared" si="37"/>
        <v>2491148.4438416329</v>
      </c>
      <c r="I429" s="16">
        <v>0</v>
      </c>
      <c r="J429" s="16">
        <v>1883332.0973209012</v>
      </c>
      <c r="K429" s="16">
        <f t="shared" si="38"/>
        <v>1883332.0973209012</v>
      </c>
      <c r="L429" s="17" t="str">
        <f t="shared" ref="L429:L431" si="43">IF(K429&gt;0,"Yes","No")</f>
        <v>Yes</v>
      </c>
      <c r="M429" s="16">
        <f t="shared" si="40"/>
        <v>0</v>
      </c>
      <c r="N429" s="16">
        <f t="shared" si="41"/>
        <v>2491148.4438416329</v>
      </c>
      <c r="O429" s="16">
        <f>M429*INDEX('Summary by Class and Haircuts'!D:D,MATCH(E:E,'Summary by Class and Haircuts'!A:A,0))</f>
        <v>0</v>
      </c>
      <c r="P429" s="16">
        <f>N429*INDEX('Summary by Class and Haircuts'!H:H,MATCH(E:E,'Summary by Class and Haircuts'!A:A,0))</f>
        <v>2374742.8644083445</v>
      </c>
      <c r="Q429" s="16">
        <f t="shared" si="42"/>
        <v>2374742.8644083445</v>
      </c>
    </row>
    <row r="430" spans="1:17">
      <c r="A430" s="11" t="s">
        <v>1200</v>
      </c>
      <c r="B430" s="11" t="s">
        <v>1200</v>
      </c>
      <c r="C430" s="11" t="s">
        <v>1202</v>
      </c>
      <c r="D430" s="15" t="s">
        <v>2079</v>
      </c>
      <c r="E430" s="78" t="s">
        <v>1195</v>
      </c>
      <c r="F430" s="71">
        <f>IFERROR(IFERROR(INDEX('2021 FFS IP'!K:K,MATCH(A:A,'2021 FFS IP'!A:A,0)),INDEX('2021 FFS IMD'!K:K,MATCH(A:A,'2021 FFS IMD'!A:A,0))),0)</f>
        <v>0</v>
      </c>
      <c r="G430" s="16">
        <f>IFERROR(INDEX('2021 FFS OP'!K:K,MATCH(A:A,'2021 FFS OP'!A:A,0)),0)</f>
        <v>116612.49358571504</v>
      </c>
      <c r="H430" s="16">
        <f t="shared" si="37"/>
        <v>116612.49358571504</v>
      </c>
      <c r="I430" s="16">
        <v>0</v>
      </c>
      <c r="J430" s="16">
        <v>35036.756479931209</v>
      </c>
      <c r="K430" s="16">
        <f t="shared" si="38"/>
        <v>35036.756479931209</v>
      </c>
      <c r="L430" s="17" t="str">
        <f t="shared" si="43"/>
        <v>Yes</v>
      </c>
      <c r="M430" s="16">
        <f t="shared" si="40"/>
        <v>0</v>
      </c>
      <c r="N430" s="16">
        <f t="shared" si="41"/>
        <v>116612.49358571504</v>
      </c>
      <c r="O430" s="16">
        <f>M430*INDEX('Summary by Class and Haircuts'!D:D,MATCH(E:E,'Summary by Class and Haircuts'!A:A,0))</f>
        <v>0</v>
      </c>
      <c r="P430" s="16">
        <f>N430*INDEX('Summary by Class and Haircuts'!H:H,MATCH(E:E,'Summary by Class and Haircuts'!A:A,0))</f>
        <v>111163.46267045067</v>
      </c>
      <c r="Q430" s="16">
        <f t="shared" si="42"/>
        <v>111163.46267045067</v>
      </c>
    </row>
    <row r="431" spans="1:17">
      <c r="A431" s="11" t="s">
        <v>1215</v>
      </c>
      <c r="B431" s="11" t="s">
        <v>1215</v>
      </c>
      <c r="C431" s="11" t="s">
        <v>1217</v>
      </c>
      <c r="D431" s="15" t="s">
        <v>2085</v>
      </c>
      <c r="E431" s="78" t="s">
        <v>1195</v>
      </c>
      <c r="F431" s="71">
        <f>IFERROR(IFERROR(INDEX('2021 FFS IP'!K:K,MATCH(A:A,'2021 FFS IP'!A:A,0)),INDEX('2021 FFS IMD'!K:K,MATCH(A:A,'2021 FFS IMD'!A:A,0))),0)</f>
        <v>0</v>
      </c>
      <c r="G431" s="16">
        <f>IFERROR(INDEX('2021 FFS OP'!K:K,MATCH(A:A,'2021 FFS OP'!A:A,0)),0)</f>
        <v>9470299.7221193388</v>
      </c>
      <c r="H431" s="16">
        <f t="shared" si="37"/>
        <v>9470299.7221193388</v>
      </c>
      <c r="I431" s="16">
        <v>0</v>
      </c>
      <c r="J431" s="16">
        <v>0</v>
      </c>
      <c r="K431" s="16">
        <f t="shared" si="38"/>
        <v>0</v>
      </c>
      <c r="L431" s="17" t="str">
        <f t="shared" si="43"/>
        <v>No</v>
      </c>
      <c r="M431" s="16">
        <f t="shared" si="40"/>
        <v>0</v>
      </c>
      <c r="N431" s="16">
        <f t="shared" si="41"/>
        <v>9470299.7221193388</v>
      </c>
      <c r="O431" s="16">
        <f>M431*INDEX('Summary by Class and Haircuts'!D:D,MATCH(E:E,'Summary by Class and Haircuts'!A:A,0))</f>
        <v>0</v>
      </c>
      <c r="P431" s="16">
        <f>N431*INDEX('Summary by Class and Haircuts'!H:H,MATCH(E:E,'Summary by Class and Haircuts'!A:A,0))</f>
        <v>9027774.6171680689</v>
      </c>
      <c r="Q431" s="16">
        <f t="shared" si="42"/>
        <v>9027774.6171680689</v>
      </c>
    </row>
  </sheetData>
  <autoFilter ref="A4:Q431" xr:uid="{D1D5041C-24FD-45CD-975B-2C2A0309168A}"/>
  <dataConsolidate link="1"/>
  <conditionalFormatting sqref="A5:A428">
    <cfRule type="duplicateValues" dxfId="11" priority="59"/>
  </conditionalFormatting>
  <conditionalFormatting sqref="A429:A431 C429:C431">
    <cfRule type="duplicateValues" dxfId="10" priority="1"/>
  </conditionalFormatting>
  <pageMargins left="0.7" right="0.7" top="0.75" bottom="0.75" header="0.3" footer="0.3"/>
  <pageSetup scale="2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823AC-599C-4FAC-A404-9F0B39928AAE}">
  <dimension ref="A1:K5"/>
  <sheetViews>
    <sheetView workbookViewId="0">
      <selection activeCell="C28" sqref="C28"/>
    </sheetView>
  </sheetViews>
  <sheetFormatPr defaultRowHeight="15"/>
  <cols>
    <col min="1" max="1" width="11.09765625" customWidth="1"/>
    <col min="2" max="2" width="11" customWidth="1"/>
    <col min="3" max="3" width="9.5" customWidth="1"/>
    <col min="4" max="4" width="11.19921875" customWidth="1"/>
    <col min="5" max="5" width="36.796875" customWidth="1"/>
    <col min="6" max="6" width="13.19921875" customWidth="1"/>
    <col min="7" max="7" width="10.796875" customWidth="1"/>
    <col min="8" max="8" width="13.8984375" customWidth="1"/>
    <col min="9" max="9" width="11.296875" customWidth="1"/>
    <col min="10" max="10" width="14.09765625" customWidth="1"/>
    <col min="11" max="11" width="12.796875" customWidth="1"/>
  </cols>
  <sheetData>
    <row r="1" spans="1:11" s="3" customFormat="1" ht="60">
      <c r="A1" s="7" t="s">
        <v>1898</v>
      </c>
      <c r="B1" s="7" t="s">
        <v>1835</v>
      </c>
      <c r="C1" s="7" t="s">
        <v>1876</v>
      </c>
      <c r="D1" s="7" t="s">
        <v>1834</v>
      </c>
      <c r="E1" s="7" t="s">
        <v>1668</v>
      </c>
      <c r="F1" s="7" t="s">
        <v>1667</v>
      </c>
      <c r="G1" s="7" t="s">
        <v>1666</v>
      </c>
      <c r="H1" s="9" t="s">
        <v>1894</v>
      </c>
      <c r="I1" s="5" t="s">
        <v>2121</v>
      </c>
      <c r="J1" s="5" t="s">
        <v>1877</v>
      </c>
      <c r="K1" s="8" t="s">
        <v>1669</v>
      </c>
    </row>
    <row r="2" spans="1:11" s="3" customFormat="1">
      <c r="A2" s="3" t="s">
        <v>1197</v>
      </c>
      <c r="B2" s="3" t="s">
        <v>1199</v>
      </c>
      <c r="C2" s="3" t="s">
        <v>1198</v>
      </c>
      <c r="D2" s="3" t="s">
        <v>1197</v>
      </c>
      <c r="E2" s="3" t="s">
        <v>2069</v>
      </c>
      <c r="F2" s="3" t="s">
        <v>1195</v>
      </c>
      <c r="G2" s="3" t="s">
        <v>1176</v>
      </c>
      <c r="H2" s="2">
        <v>112275746.70999999</v>
      </c>
      <c r="I2" s="31">
        <v>54832828.310000099</v>
      </c>
      <c r="J2" s="2">
        <v>46978496.563165456</v>
      </c>
      <c r="K2" s="4">
        <f>J2-I2</f>
        <v>-7854331.7468346432</v>
      </c>
    </row>
    <row r="3" spans="1:11" s="3" customFormat="1">
      <c r="A3" s="3" t="s">
        <v>1200</v>
      </c>
      <c r="B3" s="3" t="s">
        <v>1202</v>
      </c>
      <c r="C3" s="3" t="s">
        <v>1201</v>
      </c>
      <c r="D3" s="3" t="s">
        <v>1200</v>
      </c>
      <c r="E3" s="3" t="s">
        <v>2079</v>
      </c>
      <c r="F3" s="3" t="s">
        <v>1195</v>
      </c>
      <c r="G3" s="3" t="s">
        <v>1176</v>
      </c>
      <c r="H3" s="2">
        <v>323307.37</v>
      </c>
      <c r="I3" s="31">
        <v>405314.1</v>
      </c>
      <c r="J3" s="2">
        <v>81164.488686357203</v>
      </c>
      <c r="K3" s="4">
        <f>J3-I3</f>
        <v>-324149.61131364276</v>
      </c>
    </row>
    <row r="4" spans="1:11" s="3" customFormat="1">
      <c r="A4" s="3" t="s">
        <v>1215</v>
      </c>
      <c r="B4" s="3" t="s">
        <v>1217</v>
      </c>
      <c r="C4" s="3" t="s">
        <v>1216</v>
      </c>
      <c r="D4" s="3" t="s">
        <v>1215</v>
      </c>
      <c r="E4" s="3" t="s">
        <v>2085</v>
      </c>
      <c r="F4" s="3" t="s">
        <v>1195</v>
      </c>
      <c r="G4" s="3" t="s">
        <v>1176</v>
      </c>
      <c r="H4" s="2">
        <v>18428744.210000001</v>
      </c>
      <c r="I4" s="31">
        <v>7520515.6400000006</v>
      </c>
      <c r="J4" s="2">
        <v>6618196.8294067532</v>
      </c>
      <c r="K4" s="4">
        <f>J4-I4</f>
        <v>-902318.81059324741</v>
      </c>
    </row>
    <row r="5" spans="1:11" s="3" customFormat="1" ht="30">
      <c r="A5" s="3" t="s">
        <v>1833</v>
      </c>
      <c r="B5" s="3" t="s">
        <v>1832</v>
      </c>
      <c r="C5" s="3" t="s">
        <v>1840</v>
      </c>
      <c r="D5" s="3" t="s">
        <v>1833</v>
      </c>
      <c r="E5" s="1" t="s">
        <v>2135</v>
      </c>
      <c r="F5" s="3" t="s">
        <v>1177</v>
      </c>
      <c r="H5" s="2">
        <v>1030450</v>
      </c>
      <c r="I5" s="2">
        <v>605904.60000000009</v>
      </c>
      <c r="J5" s="2">
        <v>341216.4</v>
      </c>
      <c r="K5" s="2">
        <v>-264688.20000000007</v>
      </c>
    </row>
  </sheetData>
  <conditionalFormatting sqref="A1">
    <cfRule type="duplicateValues" dxfId="9" priority="4"/>
    <cfRule type="duplicateValues" dxfId="8" priority="5"/>
  </conditionalFormatting>
  <conditionalFormatting sqref="A2:A4">
    <cfRule type="duplicateValues" dxfId="7" priority="2"/>
    <cfRule type="duplicateValues" dxfId="6" priority="3"/>
  </conditionalFormatting>
  <conditionalFormatting sqref="A5">
    <cfRule type="duplicateValues" dxfId="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5CFA6-CDED-48EC-9025-632E08B04F36}">
  <sheetPr>
    <tabColor theme="9" tint="0.59999389629810485"/>
  </sheetPr>
  <dimension ref="A1:M307"/>
  <sheetViews>
    <sheetView workbookViewId="0">
      <selection activeCell="H1" sqref="H1"/>
    </sheetView>
  </sheetViews>
  <sheetFormatPr defaultColWidth="8.796875" defaultRowHeight="15"/>
  <cols>
    <col min="1" max="1" width="10.5" style="3" customWidth="1"/>
    <col min="2" max="2" width="11.19921875" style="3" customWidth="1"/>
    <col min="3" max="3" width="8.796875" style="3"/>
    <col min="4" max="4" width="11.796875" style="3" customWidth="1"/>
    <col min="5" max="5" width="28.3984375" style="3" customWidth="1"/>
    <col min="6" max="7" width="8.796875" style="3"/>
    <col min="8" max="8" width="14.19921875" style="3" bestFit="1" customWidth="1"/>
    <col min="9" max="9" width="11.5" style="3" bestFit="1" customWidth="1"/>
    <col min="10" max="10" width="13.19921875" style="3" bestFit="1" customWidth="1"/>
    <col min="11" max="11" width="14.3984375" style="3" customWidth="1"/>
    <col min="12" max="12" width="10.296875" style="3" customWidth="1"/>
    <col min="14" max="16384" width="8.796875" style="3"/>
  </cols>
  <sheetData>
    <row r="1" spans="1:12" ht="60">
      <c r="A1" s="7" t="s">
        <v>1898</v>
      </c>
      <c r="B1" s="7" t="s">
        <v>1835</v>
      </c>
      <c r="C1" s="7" t="s">
        <v>1876</v>
      </c>
      <c r="D1" s="7" t="s">
        <v>1834</v>
      </c>
      <c r="E1" s="7" t="s">
        <v>1668</v>
      </c>
      <c r="F1" s="7" t="s">
        <v>2186</v>
      </c>
      <c r="G1" s="7" t="s">
        <v>1666</v>
      </c>
      <c r="H1" s="9" t="s">
        <v>1894</v>
      </c>
      <c r="I1" s="5" t="s">
        <v>2121</v>
      </c>
      <c r="J1" s="5" t="s">
        <v>1877</v>
      </c>
      <c r="K1" s="8" t="s">
        <v>1669</v>
      </c>
      <c r="L1" s="33" t="s">
        <v>2154</v>
      </c>
    </row>
    <row r="2" spans="1:12">
      <c r="A2" s="3" t="s">
        <v>374</v>
      </c>
      <c r="B2" s="3" t="s">
        <v>375</v>
      </c>
      <c r="C2" s="3" t="s">
        <v>1649</v>
      </c>
      <c r="D2" s="3" t="s">
        <v>374</v>
      </c>
      <c r="E2" s="3" t="s">
        <v>1648</v>
      </c>
      <c r="F2" s="4" t="str">
        <f>INDEX('Revised FFS Payment Calc'!E:E,MATCH(A:A,'Revised FFS Payment Calc'!A:A,0))</f>
        <v>NSGO</v>
      </c>
      <c r="G2" s="3" t="s">
        <v>1176</v>
      </c>
      <c r="H2" s="2">
        <v>61897.5</v>
      </c>
      <c r="I2" s="31">
        <v>19462.63</v>
      </c>
      <c r="J2" s="2">
        <v>50455.192985309208</v>
      </c>
      <c r="K2" s="4">
        <f t="shared" ref="K2:K65" si="0">J2-I2</f>
        <v>30992.562985309207</v>
      </c>
      <c r="L2" s="4" t="str">
        <f>INDEX('Revised FFS Payment Calc'!A:A,MATCH(A:A,'Revised FFS Payment Calc'!A:A,0))</f>
        <v>138353107</v>
      </c>
    </row>
    <row r="3" spans="1:12">
      <c r="A3" s="3" t="s">
        <v>389</v>
      </c>
      <c r="B3" s="3" t="s">
        <v>390</v>
      </c>
      <c r="C3" s="3" t="s">
        <v>1639</v>
      </c>
      <c r="D3" s="3" t="s">
        <v>389</v>
      </c>
      <c r="E3" s="3" t="s">
        <v>1638</v>
      </c>
      <c r="F3" s="4" t="str">
        <f>INDEX('Revised FFS Payment Calc'!E:E,MATCH(A:A,'Revised FFS Payment Calc'!A:A,0))</f>
        <v>NSGO</v>
      </c>
      <c r="G3" s="3" t="s">
        <v>1172</v>
      </c>
      <c r="H3" s="2">
        <v>19574.16</v>
      </c>
      <c r="I3" s="31">
        <v>18098.189999999999</v>
      </c>
      <c r="J3" s="2">
        <v>30564.149318165317</v>
      </c>
      <c r="K3" s="4">
        <f t="shared" si="0"/>
        <v>12465.959318165318</v>
      </c>
      <c r="L3" s="4" t="str">
        <f>INDEX('Revised FFS Payment Calc'!A:A,MATCH(A:A,'Revised FFS Payment Calc'!A:A,0))</f>
        <v>020993401</v>
      </c>
    </row>
    <row r="4" spans="1:12">
      <c r="A4" s="3" t="s">
        <v>392</v>
      </c>
      <c r="B4" s="3" t="s">
        <v>393</v>
      </c>
      <c r="C4" s="3" t="s">
        <v>1637</v>
      </c>
      <c r="D4" s="3" t="s">
        <v>392</v>
      </c>
      <c r="E4" s="3" t="s">
        <v>1677</v>
      </c>
      <c r="F4" s="4" t="str">
        <f>INDEX('Revised FFS Payment Calc'!E:E,MATCH(A:A,'Revised FFS Payment Calc'!A:A,0))</f>
        <v>NSGO</v>
      </c>
      <c r="G4" s="3" t="s">
        <v>1176</v>
      </c>
      <c r="H4" s="2">
        <v>14181.79</v>
      </c>
      <c r="I4" s="31">
        <v>5444.24</v>
      </c>
      <c r="J4" s="2">
        <v>6877.7703441684325</v>
      </c>
      <c r="K4" s="4">
        <f t="shared" si="0"/>
        <v>1433.5303441684327</v>
      </c>
      <c r="L4" s="4" t="str">
        <f>INDEX('Revised FFS Payment Calc'!A:A,MATCH(A:A,'Revised FFS Payment Calc'!A:A,0))</f>
        <v>083290905</v>
      </c>
    </row>
    <row r="5" spans="1:12">
      <c r="A5" s="3" t="s">
        <v>918</v>
      </c>
      <c r="B5" s="3" t="s">
        <v>919</v>
      </c>
      <c r="C5" s="3" t="s">
        <v>1246</v>
      </c>
      <c r="D5" s="3" t="s">
        <v>918</v>
      </c>
      <c r="E5" s="3" t="s">
        <v>1678</v>
      </c>
      <c r="F5" s="4" t="str">
        <f>INDEX('Revised FFS Payment Calc'!E:E,MATCH(A:A,'Revised FFS Payment Calc'!A:A,0))</f>
        <v>NSGO</v>
      </c>
      <c r="G5" s="3" t="s">
        <v>1176</v>
      </c>
      <c r="H5" s="2">
        <v>182086.31</v>
      </c>
      <c r="I5" s="31">
        <v>55135.88</v>
      </c>
      <c r="J5" s="2">
        <v>112469.33287846464</v>
      </c>
      <c r="K5" s="4">
        <f t="shared" si="0"/>
        <v>57333.452878464646</v>
      </c>
      <c r="L5" s="4" t="str">
        <f>INDEX('Revised FFS Payment Calc'!A:A,MATCH(A:A,'Revised FFS Payment Calc'!A:A,0))</f>
        <v>130618504</v>
      </c>
    </row>
    <row r="6" spans="1:12">
      <c r="A6" s="3" t="s">
        <v>437</v>
      </c>
      <c r="B6" s="3" t="s">
        <v>438</v>
      </c>
      <c r="C6" s="3" t="s">
        <v>1615</v>
      </c>
      <c r="D6" s="3" t="s">
        <v>437</v>
      </c>
      <c r="E6" s="3" t="s">
        <v>1879</v>
      </c>
      <c r="F6" s="4" t="str">
        <f>INDEX('Revised FFS Payment Calc'!E:E,MATCH(A:A,'Revised FFS Payment Calc'!A:A,0))</f>
        <v>NSGO</v>
      </c>
      <c r="G6" s="3" t="s">
        <v>1176</v>
      </c>
      <c r="H6" s="2">
        <v>166450.1</v>
      </c>
      <c r="I6" s="31">
        <v>26336.85</v>
      </c>
      <c r="J6" s="2">
        <v>75217.980107002062</v>
      </c>
      <c r="K6" s="4">
        <f t="shared" si="0"/>
        <v>48881.130107002064</v>
      </c>
      <c r="L6" s="4" t="str">
        <f>INDEX('Revised FFS Payment Calc'!A:A,MATCH(A:A,'Revised FFS Payment Calc'!A:A,0))</f>
        <v>133250406</v>
      </c>
    </row>
    <row r="7" spans="1:12">
      <c r="A7" s="3" t="s">
        <v>446</v>
      </c>
      <c r="B7" s="3" t="s">
        <v>447</v>
      </c>
      <c r="C7" s="3" t="s">
        <v>1612</v>
      </c>
      <c r="D7" s="3" t="s">
        <v>446</v>
      </c>
      <c r="E7" s="3" t="s">
        <v>1937</v>
      </c>
      <c r="F7" s="4" t="str">
        <f>INDEX('Revised FFS Payment Calc'!E:E,MATCH(A:A,'Revised FFS Payment Calc'!A:A,0))</f>
        <v>Private</v>
      </c>
      <c r="G7" s="3" t="s">
        <v>1176</v>
      </c>
      <c r="H7" s="2">
        <v>3044596.36</v>
      </c>
      <c r="I7" s="31">
        <v>541389.47</v>
      </c>
      <c r="J7" s="2">
        <v>845078.07019888132</v>
      </c>
      <c r="K7" s="4">
        <f t="shared" si="0"/>
        <v>303688.60019888135</v>
      </c>
      <c r="L7" s="4" t="str">
        <f>INDEX('Revised FFS Payment Calc'!A:A,MATCH(A:A,'Revised FFS Payment Calc'!A:A,0))</f>
        <v>366812101</v>
      </c>
    </row>
    <row r="8" spans="1:12">
      <c r="A8" s="3" t="s">
        <v>461</v>
      </c>
      <c r="B8" s="3" t="s">
        <v>462</v>
      </c>
      <c r="C8" s="3" t="s">
        <v>1604</v>
      </c>
      <c r="D8" s="3" t="s">
        <v>461</v>
      </c>
      <c r="E8" s="3" t="s">
        <v>1821</v>
      </c>
      <c r="F8" s="4" t="str">
        <f>INDEX('Revised FFS Payment Calc'!E:E,MATCH(A:A,'Revised FFS Payment Calc'!A:A,0))</f>
        <v>NSGO</v>
      </c>
      <c r="G8" s="3" t="s">
        <v>1176</v>
      </c>
      <c r="H8" s="2">
        <v>4209744.38</v>
      </c>
      <c r="I8" s="31">
        <v>636654.27</v>
      </c>
      <c r="J8" s="2">
        <v>960472.63258051174</v>
      </c>
      <c r="K8" s="4">
        <f t="shared" si="0"/>
        <v>323818.36258051172</v>
      </c>
      <c r="L8" s="4" t="str">
        <f>INDEX('Revised FFS Payment Calc'!A:A,MATCH(A:A,'Revised FFS Payment Calc'!A:A,0))</f>
        <v>137907508</v>
      </c>
    </row>
    <row r="9" spans="1:12">
      <c r="A9" s="3" t="s">
        <v>500</v>
      </c>
      <c r="B9" s="3" t="s">
        <v>501</v>
      </c>
      <c r="C9" s="3" t="s">
        <v>1581</v>
      </c>
      <c r="D9" s="3" t="s">
        <v>500</v>
      </c>
      <c r="E9" s="3" t="s">
        <v>1580</v>
      </c>
      <c r="F9" s="4" t="str">
        <f>INDEX('Revised FFS Payment Calc'!E:E,MATCH(A:A,'Revised FFS Payment Calc'!A:A,0))</f>
        <v>NSGO</v>
      </c>
      <c r="G9" s="3" t="s">
        <v>1172</v>
      </c>
      <c r="H9" s="2">
        <v>7090.94</v>
      </c>
      <c r="I9" s="31">
        <v>7313.97</v>
      </c>
      <c r="J9" s="2">
        <v>15056.966125432764</v>
      </c>
      <c r="K9" s="4">
        <f t="shared" si="0"/>
        <v>7742.9961254327636</v>
      </c>
      <c r="L9" s="4" t="str">
        <f>INDEX('Revised FFS Payment Calc'!A:A,MATCH(A:A,'Revised FFS Payment Calc'!A:A,0))</f>
        <v>091770005</v>
      </c>
    </row>
    <row r="10" spans="1:12">
      <c r="A10" s="3" t="s">
        <v>996</v>
      </c>
      <c r="B10" s="3" t="s">
        <v>997</v>
      </c>
      <c r="C10" s="3" t="s">
        <v>1181</v>
      </c>
      <c r="D10" s="3" t="s">
        <v>996</v>
      </c>
      <c r="E10" s="3" t="s">
        <v>1687</v>
      </c>
      <c r="F10" s="4" t="str">
        <f>INDEX('Revised FFS Payment Calc'!E:E,MATCH(A:A,'Revised FFS Payment Calc'!A:A,0))</f>
        <v>NSGO</v>
      </c>
      <c r="G10" s="3" t="s">
        <v>1176</v>
      </c>
      <c r="H10" s="2">
        <v>102470.12</v>
      </c>
      <c r="I10" s="31">
        <v>31292.63</v>
      </c>
      <c r="J10" s="2">
        <v>33591.972950275762</v>
      </c>
      <c r="K10" s="4">
        <f t="shared" si="0"/>
        <v>2299.3429502757608</v>
      </c>
      <c r="L10" s="4" t="str">
        <f>INDEX('Revised FFS Payment Calc'!A:A,MATCH(A:A,'Revised FFS Payment Calc'!A:A,0))</f>
        <v>135151206</v>
      </c>
    </row>
    <row r="11" spans="1:12">
      <c r="A11" s="3" t="s">
        <v>503</v>
      </c>
      <c r="B11" s="3" t="s">
        <v>504</v>
      </c>
      <c r="C11" s="3" t="s">
        <v>1578</v>
      </c>
      <c r="D11" s="3" t="s">
        <v>503</v>
      </c>
      <c r="E11" s="3" t="s">
        <v>1577</v>
      </c>
      <c r="F11" s="4" t="str">
        <f>INDEX('Revised FFS Payment Calc'!E:E,MATCH(A:A,'Revised FFS Payment Calc'!A:A,0))</f>
        <v>NSGO</v>
      </c>
      <c r="G11" s="3" t="s">
        <v>1172</v>
      </c>
      <c r="H11" s="2">
        <v>572676.98</v>
      </c>
      <c r="I11" s="31">
        <v>328052.90999999997</v>
      </c>
      <c r="J11" s="2">
        <v>506361.22001825349</v>
      </c>
      <c r="K11" s="4">
        <f t="shared" si="0"/>
        <v>178308.31001825351</v>
      </c>
      <c r="L11" s="4" t="str">
        <f>INDEX('Revised FFS Payment Calc'!A:A,MATCH(A:A,'Revised FFS Payment Calc'!A:A,0))</f>
        <v>130826407</v>
      </c>
    </row>
    <row r="12" spans="1:12">
      <c r="A12" s="3" t="s">
        <v>70</v>
      </c>
      <c r="B12" s="3" t="s">
        <v>71</v>
      </c>
      <c r="C12" s="3" t="s">
        <v>1574</v>
      </c>
      <c r="D12" s="3" t="s">
        <v>70</v>
      </c>
      <c r="E12" s="3" t="s">
        <v>1880</v>
      </c>
      <c r="F12" s="4" t="str">
        <f>INDEX('Revised FFS Payment Calc'!E:E,MATCH(A:A,'Revised FFS Payment Calc'!A:A,0))</f>
        <v>NSGO</v>
      </c>
      <c r="G12" s="3" t="s">
        <v>1172</v>
      </c>
      <c r="H12" s="2">
        <v>37242.58</v>
      </c>
      <c r="I12" s="31">
        <v>5052.26</v>
      </c>
      <c r="J12" s="2">
        <v>13209.604245762084</v>
      </c>
      <c r="K12" s="4">
        <f t="shared" si="0"/>
        <v>8157.344245762084</v>
      </c>
      <c r="L12" s="4" t="str">
        <f>INDEX('Revised FFS Payment Calc'!A:A,MATCH(A:A,'Revised FFS Payment Calc'!A:A,0))</f>
        <v>134772611</v>
      </c>
    </row>
    <row r="13" spans="1:12">
      <c r="A13" s="3" t="s">
        <v>76</v>
      </c>
      <c r="B13" s="3" t="s">
        <v>77</v>
      </c>
      <c r="C13" s="3" t="s">
        <v>1562</v>
      </c>
      <c r="D13" s="3" t="s">
        <v>76</v>
      </c>
      <c r="E13" s="3" t="s">
        <v>1561</v>
      </c>
      <c r="F13" s="4" t="str">
        <f>INDEX('Revised FFS Payment Calc'!E:E,MATCH(A:A,'Revised FFS Payment Calc'!A:A,0))</f>
        <v>NSGO</v>
      </c>
      <c r="G13" s="3" t="s">
        <v>1176</v>
      </c>
      <c r="H13" s="2">
        <v>322540.78000000003</v>
      </c>
      <c r="I13" s="31">
        <v>125195.13</v>
      </c>
      <c r="J13" s="2">
        <v>165920.48037139338</v>
      </c>
      <c r="K13" s="4">
        <f t="shared" si="0"/>
        <v>40725.350371393375</v>
      </c>
      <c r="L13" s="4" t="str">
        <f>INDEX('Revised FFS Payment Calc'!A:A,MATCH(A:A,'Revised FFS Payment Calc'!A:A,0))</f>
        <v>138911619</v>
      </c>
    </row>
    <row r="14" spans="1:12">
      <c r="A14" s="3" t="s">
        <v>848</v>
      </c>
      <c r="B14" s="3" t="s">
        <v>849</v>
      </c>
      <c r="C14" s="3" t="s">
        <v>1312</v>
      </c>
      <c r="D14" s="3" t="s">
        <v>848</v>
      </c>
      <c r="E14" s="3" t="s">
        <v>1950</v>
      </c>
      <c r="F14" s="4" t="str">
        <f>INDEX('Revised FFS Payment Calc'!E:E,MATCH(A:A,'Revised FFS Payment Calc'!A:A,0))</f>
        <v>NSGO</v>
      </c>
      <c r="G14" s="3" t="s">
        <v>1172</v>
      </c>
      <c r="H14" s="2">
        <v>358533.65</v>
      </c>
      <c r="I14" s="31">
        <v>148944.47</v>
      </c>
      <c r="J14" s="2">
        <v>292854.03994715773</v>
      </c>
      <c r="K14" s="4">
        <f t="shared" si="0"/>
        <v>143909.56994715772</v>
      </c>
      <c r="L14" s="4" t="str">
        <f>INDEX('Revised FFS Payment Calc'!A:A,MATCH(A:A,'Revised FFS Payment Calc'!A:A,0))</f>
        <v>136330112</v>
      </c>
    </row>
    <row r="15" spans="1:12">
      <c r="A15" s="3" t="s">
        <v>1162</v>
      </c>
      <c r="B15" s="3" t="s">
        <v>1361</v>
      </c>
      <c r="C15" s="3" t="s">
        <v>1360</v>
      </c>
      <c r="D15" s="3" t="s">
        <v>1162</v>
      </c>
      <c r="E15" s="3" t="s">
        <v>1951</v>
      </c>
      <c r="F15" s="4" t="str">
        <f>INDEX('Revised FFS Payment Calc'!E:E,MATCH(A:A,'Revised FFS Payment Calc'!A:A,0))</f>
        <v>NSGO</v>
      </c>
      <c r="G15" s="3" t="s">
        <v>1176</v>
      </c>
      <c r="H15" s="2">
        <v>592694849.39000797</v>
      </c>
      <c r="I15" s="31">
        <v>98789376.930003196</v>
      </c>
      <c r="J15" s="2">
        <v>255326142.29574284</v>
      </c>
      <c r="K15" s="4">
        <f t="shared" si="0"/>
        <v>156536765.36573964</v>
      </c>
      <c r="L15" s="4" t="str">
        <f>INDEX('Revised FFS Payment Calc'!A:A,MATCH(A:A,'Revised FFS Payment Calc'!A:A,0))</f>
        <v>127295703</v>
      </c>
    </row>
    <row r="16" spans="1:12">
      <c r="A16" s="3" t="s">
        <v>910</v>
      </c>
      <c r="B16" s="3" t="s">
        <v>911</v>
      </c>
      <c r="C16" s="3" t="s">
        <v>1554</v>
      </c>
      <c r="D16" s="3" t="s">
        <v>910</v>
      </c>
      <c r="E16" s="3" t="s">
        <v>1955</v>
      </c>
      <c r="F16" s="4" t="str">
        <f>INDEX('Revised FFS Payment Calc'!E:E,MATCH(A:A,'Revised FFS Payment Calc'!A:A,0))</f>
        <v>NSGO</v>
      </c>
      <c r="G16" s="3" t="s">
        <v>1176</v>
      </c>
      <c r="H16" s="2">
        <v>1689979.11</v>
      </c>
      <c r="I16" s="31">
        <v>813756.59</v>
      </c>
      <c r="J16" s="2">
        <v>344714.09989867464</v>
      </c>
      <c r="K16" s="4">
        <f t="shared" si="0"/>
        <v>-469042.49010132533</v>
      </c>
      <c r="L16" s="4" t="str">
        <f>INDEX('Revised FFS Payment Calc'!A:A,MATCH(A:A,'Revised FFS Payment Calc'!A:A,0))</f>
        <v>130606006</v>
      </c>
    </row>
    <row r="17" spans="1:12">
      <c r="A17" s="3" t="s">
        <v>854</v>
      </c>
      <c r="B17" s="3" t="s">
        <v>855</v>
      </c>
      <c r="C17" s="3" t="s">
        <v>1307</v>
      </c>
      <c r="D17" s="3" t="s">
        <v>854</v>
      </c>
      <c r="E17" s="3" t="s">
        <v>1957</v>
      </c>
      <c r="F17" s="4" t="str">
        <f>INDEX('Revised FFS Payment Calc'!E:E,MATCH(A:A,'Revised FFS Payment Calc'!A:A,0))</f>
        <v>Private</v>
      </c>
      <c r="G17" s="3" t="s">
        <v>1176</v>
      </c>
      <c r="H17" s="2">
        <v>54491336.689999998</v>
      </c>
      <c r="I17" s="31">
        <v>4560045.8099999996</v>
      </c>
      <c r="J17" s="2">
        <v>11241364.709614255</v>
      </c>
      <c r="K17" s="4">
        <f t="shared" si="0"/>
        <v>6681318.8996142549</v>
      </c>
      <c r="L17" s="4" t="str">
        <f>INDEX('Revised FFS Payment Calc'!A:A,MATCH(A:A,'Revised FFS Payment Calc'!A:A,0))</f>
        <v>137265806</v>
      </c>
    </row>
    <row r="18" spans="1:12">
      <c r="A18" s="3" t="s">
        <v>84</v>
      </c>
      <c r="B18" s="3" t="s">
        <v>85</v>
      </c>
      <c r="C18" s="3" t="s">
        <v>1550</v>
      </c>
      <c r="D18" s="3" t="s">
        <v>84</v>
      </c>
      <c r="E18" s="3" t="s">
        <v>1549</v>
      </c>
      <c r="F18" s="4" t="str">
        <f>INDEX('Revised FFS Payment Calc'!E:E,MATCH(A:A,'Revised FFS Payment Calc'!A:A,0))</f>
        <v>NSGO</v>
      </c>
      <c r="G18" s="3" t="s">
        <v>1176</v>
      </c>
      <c r="H18" s="2">
        <v>187923.76</v>
      </c>
      <c r="I18" s="31">
        <v>57452.02</v>
      </c>
      <c r="J18" s="2">
        <v>117433.61661241743</v>
      </c>
      <c r="K18" s="4">
        <f t="shared" si="0"/>
        <v>59981.596612417437</v>
      </c>
      <c r="L18" s="4" t="str">
        <f>INDEX('Revised FFS Payment Calc'!A:A,MATCH(A:A,'Revised FFS Payment Calc'!A:A,0))</f>
        <v>217884004</v>
      </c>
    </row>
    <row r="19" spans="1:12">
      <c r="A19" s="3" t="s">
        <v>536</v>
      </c>
      <c r="B19" s="3" t="s">
        <v>537</v>
      </c>
      <c r="C19" s="3" t="s">
        <v>1540</v>
      </c>
      <c r="D19" s="3" t="s">
        <v>536</v>
      </c>
      <c r="E19" s="3" t="s">
        <v>1699</v>
      </c>
      <c r="F19" s="4" t="str">
        <f>INDEX('Revised FFS Payment Calc'!E:E,MATCH(A:A,'Revised FFS Payment Calc'!A:A,0))</f>
        <v>NSGO</v>
      </c>
      <c r="G19" s="3" t="s">
        <v>1176</v>
      </c>
      <c r="H19" s="2">
        <v>42909.63</v>
      </c>
      <c r="I19" s="31">
        <v>12749.28</v>
      </c>
      <c r="J19" s="2">
        <v>20935.03325108108</v>
      </c>
      <c r="K19" s="4">
        <f t="shared" si="0"/>
        <v>8185.7532510810797</v>
      </c>
      <c r="L19" s="4" t="str">
        <f>INDEX('Revised FFS Payment Calc'!A:A,MATCH(A:A,'Revised FFS Payment Calc'!A:A,0))</f>
        <v>137074409</v>
      </c>
    </row>
    <row r="20" spans="1:12">
      <c r="A20" s="3" t="s">
        <v>609</v>
      </c>
      <c r="B20" s="3" t="s">
        <v>610</v>
      </c>
      <c r="C20" s="3" t="s">
        <v>1473</v>
      </c>
      <c r="D20" s="3" t="s">
        <v>609</v>
      </c>
      <c r="E20" s="3" t="s">
        <v>1703</v>
      </c>
      <c r="F20" s="4" t="str">
        <f>INDEX('Revised FFS Payment Calc'!E:E,MATCH(A:A,'Revised FFS Payment Calc'!A:A,0))</f>
        <v>NSGO</v>
      </c>
      <c r="G20" s="3" t="s">
        <v>1176</v>
      </c>
      <c r="H20" s="2">
        <v>22324.44</v>
      </c>
      <c r="I20" s="31">
        <v>7802.79</v>
      </c>
      <c r="J20" s="2">
        <v>24123.979110493281</v>
      </c>
      <c r="K20" s="4">
        <f t="shared" si="0"/>
        <v>16321.18911049328</v>
      </c>
      <c r="L20" s="4" t="str">
        <f>INDEX('Revised FFS Payment Calc'!A:A,MATCH(A:A,'Revised FFS Payment Calc'!A:A,0))</f>
        <v>119874904</v>
      </c>
    </row>
    <row r="21" spans="1:12">
      <c r="A21" s="3" t="s">
        <v>563</v>
      </c>
      <c r="B21" s="3" t="s">
        <v>564</v>
      </c>
      <c r="C21" s="3" t="s">
        <v>1511</v>
      </c>
      <c r="D21" s="3" t="s">
        <v>563</v>
      </c>
      <c r="E21" s="3" t="s">
        <v>1510</v>
      </c>
      <c r="F21" s="4" t="str">
        <f>INDEX('Revised FFS Payment Calc'!E:E,MATCH(A:A,'Revised FFS Payment Calc'!A:A,0))</f>
        <v>NSGO</v>
      </c>
      <c r="G21" s="3" t="s">
        <v>1176</v>
      </c>
      <c r="H21" s="2">
        <v>320903.94</v>
      </c>
      <c r="I21" s="31">
        <v>236776.41</v>
      </c>
      <c r="J21" s="2">
        <v>197414.82313576966</v>
      </c>
      <c r="K21" s="4">
        <f t="shared" si="0"/>
        <v>-39361.586864230339</v>
      </c>
      <c r="L21" s="4" t="str">
        <f>INDEX('Revised FFS Payment Calc'!A:A,MATCH(A:A,'Revised FFS Payment Calc'!A:A,0))</f>
        <v>121785303</v>
      </c>
    </row>
    <row r="22" spans="1:12">
      <c r="A22" s="3" t="s">
        <v>34</v>
      </c>
      <c r="B22" s="3" t="s">
        <v>35</v>
      </c>
      <c r="C22" s="3" t="s">
        <v>1509</v>
      </c>
      <c r="D22" s="3" t="s">
        <v>34</v>
      </c>
      <c r="E22" s="3" t="s">
        <v>1966</v>
      </c>
      <c r="F22" s="4" t="str">
        <f>INDEX('Revised FFS Payment Calc'!E:E,MATCH(A:A,'Revised FFS Payment Calc'!A:A,0))</f>
        <v>NSGO</v>
      </c>
      <c r="G22" s="3" t="s">
        <v>1172</v>
      </c>
      <c r="H22" s="2">
        <v>184288.8</v>
      </c>
      <c r="I22" s="31">
        <v>96367.959999999992</v>
      </c>
      <c r="J22" s="2">
        <v>70546.19057546054</v>
      </c>
      <c r="K22" s="4">
        <f t="shared" si="0"/>
        <v>-25821.769424539452</v>
      </c>
      <c r="L22" s="4" t="str">
        <f>INDEX('Revised FFS Payment Calc'!A:A,MATCH(A:A,'Revised FFS Payment Calc'!A:A,0))</f>
        <v>401736001</v>
      </c>
    </row>
    <row r="23" spans="1:12">
      <c r="A23" s="3" t="s">
        <v>125</v>
      </c>
      <c r="B23" s="3" t="s">
        <v>126</v>
      </c>
      <c r="C23" s="3" t="s">
        <v>1507</v>
      </c>
      <c r="D23" s="3" t="s">
        <v>125</v>
      </c>
      <c r="E23" s="3" t="s">
        <v>1708</v>
      </c>
      <c r="F23" s="4" t="str">
        <f>INDEX('Revised FFS Payment Calc'!E:E,MATCH(A:A,'Revised FFS Payment Calc'!A:A,0))</f>
        <v>NSGO</v>
      </c>
      <c r="G23" s="3" t="s">
        <v>1176</v>
      </c>
      <c r="H23" s="2">
        <v>25205.56</v>
      </c>
      <c r="I23" s="31">
        <v>12771.76</v>
      </c>
      <c r="J23" s="2">
        <v>11199.715702060346</v>
      </c>
      <c r="K23" s="4">
        <f t="shared" si="0"/>
        <v>-1572.0442979396539</v>
      </c>
      <c r="L23" s="4" t="str">
        <f>INDEX('Revised FFS Payment Calc'!A:A,MATCH(A:A,'Revised FFS Payment Calc'!A:A,0))</f>
        <v>346945401</v>
      </c>
    </row>
    <row r="24" spans="1:12">
      <c r="A24" s="3" t="s">
        <v>1067</v>
      </c>
      <c r="B24" s="3" t="s">
        <v>1068</v>
      </c>
      <c r="C24" s="3" t="s">
        <v>1505</v>
      </c>
      <c r="D24" s="3" t="s">
        <v>1067</v>
      </c>
      <c r="E24" s="3" t="s">
        <v>1710</v>
      </c>
      <c r="F24" s="4" t="str">
        <f>INDEX('Revised FFS Payment Calc'!E:E,MATCH(A:A,'Revised FFS Payment Calc'!A:A,0))</f>
        <v>NSGO</v>
      </c>
      <c r="G24" s="3" t="s">
        <v>1176</v>
      </c>
      <c r="H24" s="2">
        <v>1617285</v>
      </c>
      <c r="I24" s="31">
        <v>244875.34</v>
      </c>
      <c r="J24" s="2">
        <v>533560.07485301734</v>
      </c>
      <c r="K24" s="4">
        <f t="shared" si="0"/>
        <v>288684.73485301738</v>
      </c>
      <c r="L24" s="4" t="str">
        <f>INDEX('Revised FFS Payment Calc'!A:A,MATCH(A:A,'Revised FFS Payment Calc'!A:A,0))</f>
        <v>138411709</v>
      </c>
    </row>
    <row r="25" spans="1:12">
      <c r="A25" s="3" t="s">
        <v>129</v>
      </c>
      <c r="B25" s="3" t="s">
        <v>130</v>
      </c>
      <c r="C25" s="3" t="s">
        <v>1504</v>
      </c>
      <c r="D25" s="3" t="s">
        <v>128</v>
      </c>
      <c r="E25" s="3" t="s">
        <v>1503</v>
      </c>
      <c r="F25" s="4" t="str">
        <f>INDEX('Revised FFS Payment Calc'!E:E,MATCH(A:A,'Revised FFS Payment Calc'!A:A,0))</f>
        <v>NSGO</v>
      </c>
      <c r="G25" s="3" t="s">
        <v>1172</v>
      </c>
      <c r="H25" s="2">
        <v>9837</v>
      </c>
      <c r="I25" s="31">
        <v>5015.8500000000004</v>
      </c>
      <c r="J25" s="2">
        <v>2811.4907633892344</v>
      </c>
      <c r="K25" s="4">
        <f t="shared" si="0"/>
        <v>-2204.3592366107659</v>
      </c>
      <c r="L25" s="4" t="str">
        <f>INDEX('Revised FFS Payment Calc'!A:A,MATCH(A:A,'Revised FFS Payment Calc'!A:A,0))</f>
        <v>121792903</v>
      </c>
    </row>
    <row r="26" spans="1:12">
      <c r="A26" s="3" t="s">
        <v>582</v>
      </c>
      <c r="B26" s="3" t="s">
        <v>583</v>
      </c>
      <c r="C26" s="3" t="s">
        <v>1496</v>
      </c>
      <c r="D26" s="3" t="s">
        <v>582</v>
      </c>
      <c r="E26" s="3" t="s">
        <v>1971</v>
      </c>
      <c r="F26" s="4" t="str">
        <f>INDEX('Revised FFS Payment Calc'!E:E,MATCH(A:A,'Revised FFS Payment Calc'!A:A,0))</f>
        <v>NSGO</v>
      </c>
      <c r="G26" s="3" t="s">
        <v>1176</v>
      </c>
      <c r="H26" s="2">
        <v>246678083.669992</v>
      </c>
      <c r="I26" s="31">
        <v>93515267.360002995</v>
      </c>
      <c r="J26" s="2">
        <v>304862431.12545002</v>
      </c>
      <c r="K26" s="4">
        <f t="shared" si="0"/>
        <v>211347163.76544702</v>
      </c>
      <c r="L26" s="4" t="str">
        <f>INDEX('Revised FFS Payment Calc'!A:A,MATCH(A:A,'Revised FFS Payment Calc'!A:A,0))</f>
        <v>133355104</v>
      </c>
    </row>
    <row r="27" spans="1:12">
      <c r="A27" s="3" t="s">
        <v>585</v>
      </c>
      <c r="B27" s="3" t="s">
        <v>586</v>
      </c>
      <c r="C27" s="3" t="s">
        <v>1713</v>
      </c>
      <c r="D27" s="3" t="s">
        <v>585</v>
      </c>
      <c r="E27" s="3" t="s">
        <v>1714</v>
      </c>
      <c r="F27" s="4" t="str">
        <f>INDEX('Revised FFS Payment Calc'!E:E,MATCH(A:A,'Revised FFS Payment Calc'!A:A,0))</f>
        <v>NSGO</v>
      </c>
      <c r="G27" s="3" t="s">
        <v>1172</v>
      </c>
      <c r="H27" s="2">
        <v>5972.66</v>
      </c>
      <c r="I27" s="31">
        <v>4181.7700000000004</v>
      </c>
      <c r="J27" s="2">
        <v>11998.343555761141</v>
      </c>
      <c r="K27" s="4">
        <f t="shared" si="0"/>
        <v>7816.5735557611406</v>
      </c>
      <c r="L27" s="4" t="str">
        <f>INDEX('Revised FFS Payment Calc'!A:A,MATCH(A:A,'Revised FFS Payment Calc'!A:A,0))</f>
        <v>112702904</v>
      </c>
    </row>
    <row r="28" spans="1:12">
      <c r="A28" s="3" t="s">
        <v>141</v>
      </c>
      <c r="B28" s="3" t="s">
        <v>142</v>
      </c>
      <c r="C28" s="3" t="s">
        <v>1492</v>
      </c>
      <c r="D28" s="3" t="s">
        <v>141</v>
      </c>
      <c r="E28" s="3" t="s">
        <v>1491</v>
      </c>
      <c r="F28" s="4" t="str">
        <f>INDEX('Revised FFS Payment Calc'!E:E,MATCH(A:A,'Revised FFS Payment Calc'!A:A,0))</f>
        <v>Private</v>
      </c>
      <c r="G28" s="3" t="s">
        <v>1172</v>
      </c>
      <c r="H28" s="2">
        <v>27965.06</v>
      </c>
      <c r="I28" s="31">
        <v>15314.95</v>
      </c>
      <c r="J28" s="2">
        <v>41772.850446106393</v>
      </c>
      <c r="K28" s="4">
        <f t="shared" si="0"/>
        <v>26457.900446106392</v>
      </c>
      <c r="L28" s="4" t="str">
        <f>INDEX('Revised FFS Payment Calc'!A:A,MATCH(A:A,'Revised FFS Payment Calc'!A:A,0))</f>
        <v>322916301</v>
      </c>
    </row>
    <row r="29" spans="1:12">
      <c r="A29" s="3" t="s">
        <v>527</v>
      </c>
      <c r="B29" s="3" t="s">
        <v>528</v>
      </c>
      <c r="C29" s="3" t="s">
        <v>1555</v>
      </c>
      <c r="D29" s="3" t="s">
        <v>527</v>
      </c>
      <c r="E29" s="3" t="s">
        <v>1973</v>
      </c>
      <c r="F29" s="4" t="str">
        <f>INDEX('Revised FFS Payment Calc'!E:E,MATCH(A:A,'Revised FFS Payment Calc'!A:A,0))</f>
        <v>NSGO</v>
      </c>
      <c r="G29" s="3" t="s">
        <v>1176</v>
      </c>
      <c r="H29" s="2">
        <v>793158.81</v>
      </c>
      <c r="I29" s="31">
        <v>487558.35</v>
      </c>
      <c r="J29" s="2">
        <v>805211.00736153987</v>
      </c>
      <c r="K29" s="4">
        <f t="shared" si="0"/>
        <v>317652.6573615399</v>
      </c>
      <c r="L29" s="4" t="str">
        <f>INDEX('Revised FFS Payment Calc'!A:A,MATCH(A:A,'Revised FFS Payment Calc'!A:A,0))</f>
        <v>133544006</v>
      </c>
    </row>
    <row r="30" spans="1:12">
      <c r="A30" s="3" t="s">
        <v>606</v>
      </c>
      <c r="B30" s="3" t="s">
        <v>607</v>
      </c>
      <c r="C30" s="3" t="s">
        <v>1474</v>
      </c>
      <c r="D30" s="3" t="s">
        <v>606</v>
      </c>
      <c r="E30" s="3" t="s">
        <v>1717</v>
      </c>
      <c r="F30" s="4" t="str">
        <f>INDEX('Revised FFS Payment Calc'!E:E,MATCH(A:A,'Revised FFS Payment Calc'!A:A,0))</f>
        <v>NSGO</v>
      </c>
      <c r="G30" s="3" t="s">
        <v>1176</v>
      </c>
      <c r="H30" s="2">
        <v>6939563.3200000003</v>
      </c>
      <c r="I30" s="31">
        <v>1625399.23</v>
      </c>
      <c r="J30" s="2">
        <v>2207373.4637180008</v>
      </c>
      <c r="K30" s="4">
        <f t="shared" si="0"/>
        <v>581974.23371800082</v>
      </c>
      <c r="L30" s="4" t="str">
        <f>INDEX('Revised FFS Payment Calc'!A:A,MATCH(A:A,'Revised FFS Payment Calc'!A:A,0))</f>
        <v>131038504</v>
      </c>
    </row>
    <row r="31" spans="1:12">
      <c r="A31" s="3" t="s">
        <v>612</v>
      </c>
      <c r="B31" s="3" t="s">
        <v>613</v>
      </c>
      <c r="C31" s="3" t="s">
        <v>1472</v>
      </c>
      <c r="D31" s="3" t="s">
        <v>612</v>
      </c>
      <c r="E31" s="3" t="s">
        <v>1720</v>
      </c>
      <c r="F31" s="4" t="str">
        <f>INDEX('Revised FFS Payment Calc'!E:E,MATCH(A:A,'Revised FFS Payment Calc'!A:A,0))</f>
        <v>NSGO</v>
      </c>
      <c r="G31" s="3" t="s">
        <v>1172</v>
      </c>
      <c r="H31" s="2">
        <v>5701.55</v>
      </c>
      <c r="I31" s="31">
        <v>11300.34</v>
      </c>
      <c r="J31" s="2">
        <v>9373.1544161170732</v>
      </c>
      <c r="K31" s="4">
        <f t="shared" si="0"/>
        <v>-1927.1855838829269</v>
      </c>
      <c r="L31" s="4" t="str">
        <f>INDEX('Revised FFS Payment Calc'!A:A,MATCH(A:A,'Revised FFS Payment Calc'!A:A,0))</f>
        <v>121808305</v>
      </c>
    </row>
    <row r="32" spans="1:12">
      <c r="A32" s="3" t="s">
        <v>627</v>
      </c>
      <c r="B32" s="3" t="s">
        <v>628</v>
      </c>
      <c r="C32" s="3" t="s">
        <v>1460</v>
      </c>
      <c r="D32" s="3" t="s">
        <v>627</v>
      </c>
      <c r="E32" s="3" t="s">
        <v>1459</v>
      </c>
      <c r="F32" s="4" t="str">
        <f>INDEX('Revised FFS Payment Calc'!E:E,MATCH(A:A,'Revised FFS Payment Calc'!A:A,0))</f>
        <v>NSGO</v>
      </c>
      <c r="G32" s="3" t="s">
        <v>1176</v>
      </c>
      <c r="H32" s="2">
        <v>426660.36</v>
      </c>
      <c r="I32" s="31">
        <v>211747.4</v>
      </c>
      <c r="J32" s="2">
        <v>522784.07305434573</v>
      </c>
      <c r="K32" s="4">
        <f t="shared" si="0"/>
        <v>311036.67305434577</v>
      </c>
      <c r="L32" s="4" t="str">
        <f>INDEX('Revised FFS Payment Calc'!A:A,MATCH(A:A,'Revised FFS Payment Calc'!A:A,0))</f>
        <v>127313803</v>
      </c>
    </row>
    <row r="33" spans="1:12">
      <c r="A33" s="3" t="s">
        <v>636</v>
      </c>
      <c r="B33" s="3" t="s">
        <v>637</v>
      </c>
      <c r="C33" s="3" t="s">
        <v>1454</v>
      </c>
      <c r="D33" s="3" t="s">
        <v>636</v>
      </c>
      <c r="E33" s="3" t="s">
        <v>1724</v>
      </c>
      <c r="F33" s="4" t="str">
        <f>INDEX('Revised FFS Payment Calc'!E:E,MATCH(A:A,'Revised FFS Payment Calc'!A:A,0))</f>
        <v>NSGO</v>
      </c>
      <c r="G33" s="3" t="s">
        <v>1172</v>
      </c>
      <c r="H33" s="2">
        <v>19863.2</v>
      </c>
      <c r="I33" s="31">
        <v>28460.080000000002</v>
      </c>
      <c r="J33" s="2">
        <v>15862.260618366799</v>
      </c>
      <c r="K33" s="4">
        <f t="shared" si="0"/>
        <v>-12597.819381633202</v>
      </c>
      <c r="L33" s="4" t="str">
        <f>INDEX('Revised FFS Payment Calc'!A:A,MATCH(A:A,'Revised FFS Payment Calc'!A:A,0))</f>
        <v>135233809</v>
      </c>
    </row>
    <row r="34" spans="1:12">
      <c r="A34" s="3" t="s">
        <v>645</v>
      </c>
      <c r="B34" s="3" t="s">
        <v>646</v>
      </c>
      <c r="C34" s="3" t="s">
        <v>1451</v>
      </c>
      <c r="D34" s="3" t="s">
        <v>645</v>
      </c>
      <c r="E34" s="3" t="s">
        <v>1450</v>
      </c>
      <c r="F34" s="4" t="str">
        <f>INDEX('Revised FFS Payment Calc'!E:E,MATCH(A:A,'Revised FFS Payment Calc'!A:A,0))</f>
        <v>NSGO</v>
      </c>
      <c r="G34" s="3" t="s">
        <v>1172</v>
      </c>
      <c r="H34" s="2">
        <v>9024.98</v>
      </c>
      <c r="I34" s="31">
        <v>7588.37</v>
      </c>
      <c r="J34" s="2">
        <v>6246.679719503285</v>
      </c>
      <c r="K34" s="4">
        <f t="shared" si="0"/>
        <v>-1341.6902804967149</v>
      </c>
      <c r="L34" s="4" t="str">
        <f>INDEX('Revised FFS Payment Calc'!A:A,MATCH(A:A,'Revised FFS Payment Calc'!A:A,0))</f>
        <v>140714001</v>
      </c>
    </row>
    <row r="35" spans="1:12">
      <c r="A35" s="3" t="s">
        <v>654</v>
      </c>
      <c r="B35" s="3" t="s">
        <v>655</v>
      </c>
      <c r="C35" s="3" t="s">
        <v>1443</v>
      </c>
      <c r="D35" s="3" t="s">
        <v>654</v>
      </c>
      <c r="E35" s="3" t="s">
        <v>1442</v>
      </c>
      <c r="F35" s="4" t="str">
        <f>INDEX('Revised FFS Payment Calc'!E:E,MATCH(A:A,'Revised FFS Payment Calc'!A:A,0))</f>
        <v>NSGO</v>
      </c>
      <c r="G35" s="3" t="s">
        <v>1172</v>
      </c>
      <c r="H35" s="2">
        <v>17333</v>
      </c>
      <c r="I35" s="31">
        <v>8943.7999999999993</v>
      </c>
      <c r="J35" s="2">
        <v>14552.777776901452</v>
      </c>
      <c r="K35" s="4">
        <f t="shared" si="0"/>
        <v>5608.9777769014527</v>
      </c>
      <c r="L35" s="4" t="str">
        <f>INDEX('Revised FFS Payment Calc'!A:A,MATCH(A:A,'Revised FFS Payment Calc'!A:A,0))</f>
        <v>094180903</v>
      </c>
    </row>
    <row r="36" spans="1:12">
      <c r="A36" s="3" t="s">
        <v>663</v>
      </c>
      <c r="B36" s="3" t="s">
        <v>664</v>
      </c>
      <c r="C36" s="3" t="s">
        <v>1439</v>
      </c>
      <c r="D36" s="3" t="s">
        <v>663</v>
      </c>
      <c r="E36" s="3" t="s">
        <v>1727</v>
      </c>
      <c r="F36" s="4" t="str">
        <f>INDEX('Revised FFS Payment Calc'!E:E,MATCH(A:A,'Revised FFS Payment Calc'!A:A,0))</f>
        <v>NSGO</v>
      </c>
      <c r="G36" s="3" t="s">
        <v>1176</v>
      </c>
      <c r="H36" s="2">
        <v>959328.85999999905</v>
      </c>
      <c r="I36" s="31">
        <v>486912.36000000098</v>
      </c>
      <c r="J36" s="2">
        <v>411407.17175064044</v>
      </c>
      <c r="K36" s="4">
        <f t="shared" si="0"/>
        <v>-75505.188249360537</v>
      </c>
      <c r="L36" s="4" t="str">
        <f>INDEX('Revised FFS Payment Calc'!A:A,MATCH(A:A,'Revised FFS Payment Calc'!A:A,0))</f>
        <v>130959304</v>
      </c>
    </row>
    <row r="37" spans="1:12">
      <c r="A37" s="3" t="s">
        <v>79</v>
      </c>
      <c r="B37" s="3" t="s">
        <v>80</v>
      </c>
      <c r="C37" s="3" t="s">
        <v>1557</v>
      </c>
      <c r="D37" s="3" t="s">
        <v>79</v>
      </c>
      <c r="E37" s="3" t="s">
        <v>1822</v>
      </c>
      <c r="F37" s="4" t="str">
        <f>INDEX('Revised FFS Payment Calc'!E:E,MATCH(A:A,'Revised FFS Payment Calc'!A:A,0))</f>
        <v>NSGO</v>
      </c>
      <c r="G37" s="3" t="s">
        <v>1176</v>
      </c>
      <c r="H37" s="2">
        <v>8714</v>
      </c>
      <c r="I37" s="31">
        <v>2273.77</v>
      </c>
      <c r="J37" s="2">
        <v>7231.1409229576502</v>
      </c>
      <c r="K37" s="4">
        <f t="shared" si="0"/>
        <v>4957.3709229576507</v>
      </c>
      <c r="L37" s="4" t="str">
        <f>INDEX('Revised FFS Payment Calc'!A:A,MATCH(A:A,'Revised FFS Payment Calc'!A:A,0))</f>
        <v>189947801</v>
      </c>
    </row>
    <row r="38" spans="1:12">
      <c r="A38" s="3" t="s">
        <v>988</v>
      </c>
      <c r="B38" s="3" t="s">
        <v>989</v>
      </c>
      <c r="C38" s="3" t="s">
        <v>1538</v>
      </c>
      <c r="D38" s="3" t="s">
        <v>988</v>
      </c>
      <c r="E38" s="3" t="s">
        <v>1989</v>
      </c>
      <c r="F38" s="4" t="str">
        <f>INDEX('Revised FFS Payment Calc'!E:E,MATCH(A:A,'Revised FFS Payment Calc'!A:A,0))</f>
        <v>NSGO</v>
      </c>
      <c r="G38" s="3" t="s">
        <v>1176</v>
      </c>
      <c r="H38" s="2">
        <v>33514081.329999998</v>
      </c>
      <c r="I38" s="31">
        <v>5599396.1200000104</v>
      </c>
      <c r="J38" s="2">
        <v>8826080.8908247538</v>
      </c>
      <c r="K38" s="4">
        <f t="shared" si="0"/>
        <v>3226684.7708247434</v>
      </c>
      <c r="L38" s="4" t="str">
        <f>INDEX('Revised FFS Payment Calc'!A:A,MATCH(A:A,'Revised FFS Payment Calc'!A:A,0))</f>
        <v>135235306</v>
      </c>
    </row>
    <row r="39" spans="1:12">
      <c r="A39" s="3" t="s">
        <v>672</v>
      </c>
      <c r="B39" s="3" t="s">
        <v>673</v>
      </c>
      <c r="C39" s="3" t="s">
        <v>1435</v>
      </c>
      <c r="D39" s="3" t="s">
        <v>672</v>
      </c>
      <c r="E39" s="3" t="s">
        <v>2000</v>
      </c>
      <c r="F39" s="4" t="str">
        <f>INDEX('Revised FFS Payment Calc'!E:E,MATCH(A:A,'Revised FFS Payment Calc'!A:A,0))</f>
        <v>NSGO</v>
      </c>
      <c r="G39" s="3" t="s">
        <v>1172</v>
      </c>
      <c r="H39" s="2">
        <v>55227.73</v>
      </c>
      <c r="I39" s="31">
        <v>35987.17</v>
      </c>
      <c r="J39" s="2">
        <v>33826.63011767486</v>
      </c>
      <c r="K39" s="4">
        <f t="shared" si="0"/>
        <v>-2160.539882325138</v>
      </c>
      <c r="L39" s="4" t="str">
        <f>INDEX('Revised FFS Payment Calc'!A:A,MATCH(A:A,'Revised FFS Payment Calc'!A:A,0))</f>
        <v>212140201</v>
      </c>
    </row>
    <row r="40" spans="1:12">
      <c r="A40" s="3" t="s">
        <v>682</v>
      </c>
      <c r="B40" s="3" t="s">
        <v>683</v>
      </c>
      <c r="C40" s="3" t="s">
        <v>1311</v>
      </c>
      <c r="D40" s="3" t="s">
        <v>682</v>
      </c>
      <c r="E40" s="3" t="s">
        <v>2008</v>
      </c>
      <c r="F40" s="4" t="str">
        <f>INDEX('Revised FFS Payment Calc'!E:E,MATCH(A:A,'Revised FFS Payment Calc'!A:A,0))</f>
        <v>NSGO</v>
      </c>
      <c r="G40" s="3" t="s">
        <v>1172</v>
      </c>
      <c r="H40" s="2">
        <v>755796.66</v>
      </c>
      <c r="I40" s="31">
        <v>519780.93000000098</v>
      </c>
      <c r="J40" s="2">
        <v>770788.06554530573</v>
      </c>
      <c r="K40" s="4">
        <f t="shared" si="0"/>
        <v>251007.13554530474</v>
      </c>
      <c r="L40" s="4" t="str">
        <f>INDEX('Revised FFS Payment Calc'!A:A,MATCH(A:A,'Revised FFS Payment Calc'!A:A,0))</f>
        <v>094121303</v>
      </c>
    </row>
    <row r="41" spans="1:12">
      <c r="A41" s="3" t="s">
        <v>688</v>
      </c>
      <c r="B41" s="3" t="s">
        <v>689</v>
      </c>
      <c r="C41" s="3" t="s">
        <v>1424</v>
      </c>
      <c r="D41" s="3" t="s">
        <v>688</v>
      </c>
      <c r="E41" s="3" t="s">
        <v>1423</v>
      </c>
      <c r="F41" s="4" t="str">
        <f>INDEX('Revised FFS Payment Calc'!E:E,MATCH(A:A,'Revised FFS Payment Calc'!A:A,0))</f>
        <v>NSGO</v>
      </c>
      <c r="G41" s="3" t="s">
        <v>1172</v>
      </c>
      <c r="H41" s="2">
        <v>171299.25</v>
      </c>
      <c r="I41" s="31">
        <v>82691.990000000005</v>
      </c>
      <c r="J41" s="2">
        <v>106267.58413475969</v>
      </c>
      <c r="K41" s="4">
        <f t="shared" si="0"/>
        <v>23575.594134759682</v>
      </c>
      <c r="L41" s="4" t="str">
        <f>INDEX('Revised FFS Payment Calc'!A:A,MATCH(A:A,'Revised FFS Payment Calc'!A:A,0))</f>
        <v>137909111</v>
      </c>
    </row>
    <row r="42" spans="1:12">
      <c r="A42" s="3" t="s">
        <v>727</v>
      </c>
      <c r="B42" s="3" t="s">
        <v>728</v>
      </c>
      <c r="C42" s="3" t="s">
        <v>1398</v>
      </c>
      <c r="D42" s="3" t="s">
        <v>727</v>
      </c>
      <c r="E42" s="3" t="s">
        <v>1736</v>
      </c>
      <c r="F42" s="4" t="str">
        <f>INDEX('Revised FFS Payment Calc'!E:E,MATCH(A:A,'Revised FFS Payment Calc'!A:A,0))</f>
        <v>NSGO</v>
      </c>
      <c r="G42" s="3" t="s">
        <v>1176</v>
      </c>
      <c r="H42" s="2">
        <v>12190524.6</v>
      </c>
      <c r="I42" s="31">
        <v>1924529.77999999</v>
      </c>
      <c r="J42" s="2">
        <v>2809138.6730277888</v>
      </c>
      <c r="K42" s="4">
        <f t="shared" si="0"/>
        <v>884608.89302779874</v>
      </c>
      <c r="L42" s="4" t="str">
        <f>INDEX('Revised FFS Payment Calc'!A:A,MATCH(A:A,'Revised FFS Payment Calc'!A:A,0))</f>
        <v>136143806</v>
      </c>
    </row>
    <row r="43" spans="1:12">
      <c r="A43" s="3" t="s">
        <v>733</v>
      </c>
      <c r="B43" s="3" t="s">
        <v>734</v>
      </c>
      <c r="C43" s="3" t="s">
        <v>1395</v>
      </c>
      <c r="D43" s="3" t="s">
        <v>733</v>
      </c>
      <c r="E43" s="3" t="s">
        <v>2012</v>
      </c>
      <c r="F43" s="4" t="str">
        <f>INDEX('Revised FFS Payment Calc'!E:E,MATCH(A:A,'Revised FFS Payment Calc'!A:A,0))</f>
        <v>NSGO</v>
      </c>
      <c r="G43" s="3" t="s">
        <v>1172</v>
      </c>
      <c r="H43" s="2">
        <v>1619482.71</v>
      </c>
      <c r="I43" s="31">
        <v>726033.93999999901</v>
      </c>
      <c r="J43" s="2">
        <v>686019.64270109124</v>
      </c>
      <c r="K43" s="4">
        <f t="shared" si="0"/>
        <v>-40014.297298907768</v>
      </c>
      <c r="L43" s="4" t="str">
        <f>INDEX('Revised FFS Payment Calc'!A:A,MATCH(A:A,'Revised FFS Payment Calc'!A:A,0))</f>
        <v>094129604</v>
      </c>
    </row>
    <row r="44" spans="1:12">
      <c r="A44" s="3" t="s">
        <v>246</v>
      </c>
      <c r="B44" s="3" t="s">
        <v>247</v>
      </c>
      <c r="C44" s="3" t="s">
        <v>1344</v>
      </c>
      <c r="D44" s="3" t="s">
        <v>246</v>
      </c>
      <c r="E44" s="3" t="s">
        <v>1884</v>
      </c>
      <c r="F44" s="4" t="str">
        <f>INDEX('Revised FFS Payment Calc'!E:E,MATCH(A:A,'Revised FFS Payment Calc'!A:A,0))</f>
        <v>Private</v>
      </c>
      <c r="G44" s="3" t="s">
        <v>1172</v>
      </c>
      <c r="H44" s="2">
        <v>5636.75</v>
      </c>
      <c r="I44" s="31">
        <v>1783.45</v>
      </c>
      <c r="J44" s="2">
        <v>6624.4516078332563</v>
      </c>
      <c r="K44" s="4">
        <f t="shared" si="0"/>
        <v>4841.0016078332565</v>
      </c>
      <c r="L44" s="4" t="str">
        <f>INDEX('Revised FFS Payment Calc'!A:A,MATCH(A:A,'Revised FFS Payment Calc'!A:A,0))</f>
        <v>350190001</v>
      </c>
    </row>
    <row r="45" spans="1:12">
      <c r="A45" s="3" t="s">
        <v>954</v>
      </c>
      <c r="B45" s="3" t="s">
        <v>955</v>
      </c>
      <c r="C45" s="3" t="s">
        <v>1389</v>
      </c>
      <c r="D45" s="3" t="s">
        <v>954</v>
      </c>
      <c r="E45" s="3" t="s">
        <v>2013</v>
      </c>
      <c r="F45" s="4" t="str">
        <f>INDEX('Revised FFS Payment Calc'!E:E,MATCH(A:A,'Revised FFS Payment Calc'!A:A,0))</f>
        <v>NSGO</v>
      </c>
      <c r="G45" s="3" t="s">
        <v>1176</v>
      </c>
      <c r="H45" s="2">
        <v>4828960.3199999901</v>
      </c>
      <c r="I45" s="31">
        <v>1201898.8500000001</v>
      </c>
      <c r="J45" s="2">
        <v>1116312.0917563352</v>
      </c>
      <c r="K45" s="4">
        <f t="shared" si="0"/>
        <v>-85586.758243664866</v>
      </c>
      <c r="L45" s="4" t="str">
        <f>INDEX('Revised FFS Payment Calc'!A:A,MATCH(A:A,'Revised FFS Payment Calc'!A:A,0))</f>
        <v>131030203</v>
      </c>
    </row>
    <row r="46" spans="1:12">
      <c r="A46" s="3" t="s">
        <v>122</v>
      </c>
      <c r="B46" s="3" t="s">
        <v>123</v>
      </c>
      <c r="C46" s="3" t="s">
        <v>1512</v>
      </c>
      <c r="D46" s="3" t="s">
        <v>122</v>
      </c>
      <c r="E46" s="3" t="s">
        <v>2017</v>
      </c>
      <c r="F46" s="4" t="str">
        <f>INDEX('Revised FFS Payment Calc'!E:E,MATCH(A:A,'Revised FFS Payment Calc'!A:A,0))</f>
        <v>NSGO</v>
      </c>
      <c r="G46" s="3" t="s">
        <v>1176</v>
      </c>
      <c r="H46" s="2">
        <v>660293.38</v>
      </c>
      <c r="I46" s="31">
        <v>178267.18</v>
      </c>
      <c r="J46" s="2">
        <v>213063.02814229048</v>
      </c>
      <c r="K46" s="4">
        <f t="shared" si="0"/>
        <v>34795.848142290488</v>
      </c>
      <c r="L46" s="4" t="str">
        <f>INDEX('Revised FFS Payment Calc'!A:A,MATCH(A:A,'Revised FFS Payment Calc'!A:A,0))</f>
        <v>396650901</v>
      </c>
    </row>
    <row r="47" spans="1:12">
      <c r="A47" s="3" t="s">
        <v>779</v>
      </c>
      <c r="B47" s="3" t="s">
        <v>780</v>
      </c>
      <c r="C47" s="3" t="s">
        <v>1371</v>
      </c>
      <c r="D47" s="3" t="s">
        <v>779</v>
      </c>
      <c r="E47" s="3" t="s">
        <v>1370</v>
      </c>
      <c r="F47" s="4" t="str">
        <f>INDEX('Revised FFS Payment Calc'!E:E,MATCH(A:A,'Revised FFS Payment Calc'!A:A,0))</f>
        <v>NSGO</v>
      </c>
      <c r="G47" s="3" t="s">
        <v>1172</v>
      </c>
      <c r="H47" s="2">
        <v>349805.34</v>
      </c>
      <c r="I47" s="31">
        <v>104844.14</v>
      </c>
      <c r="J47" s="2">
        <v>269641.77077936224</v>
      </c>
      <c r="K47" s="4">
        <f t="shared" si="0"/>
        <v>164797.63077936223</v>
      </c>
      <c r="L47" s="4" t="str">
        <f>INDEX('Revised FFS Payment Calc'!A:A,MATCH(A:A,'Revised FFS Payment Calc'!A:A,0))</f>
        <v>112704504</v>
      </c>
    </row>
    <row r="48" spans="1:12">
      <c r="A48" s="3" t="s">
        <v>573</v>
      </c>
      <c r="B48" s="3" t="s">
        <v>574</v>
      </c>
      <c r="C48" s="3" t="s">
        <v>1502</v>
      </c>
      <c r="D48" s="3" t="s">
        <v>573</v>
      </c>
      <c r="E48" s="3" t="s">
        <v>1886</v>
      </c>
      <c r="F48" s="4" t="str">
        <f>INDEX('Revised FFS Payment Calc'!E:E,MATCH(A:A,'Revised FFS Payment Calc'!A:A,0))</f>
        <v>NSGO</v>
      </c>
      <c r="G48" s="3" t="s">
        <v>1172</v>
      </c>
      <c r="H48" s="2">
        <v>2045</v>
      </c>
      <c r="I48" s="31">
        <v>1100.24</v>
      </c>
      <c r="J48" s="2">
        <v>898.79053584738108</v>
      </c>
      <c r="K48" s="4">
        <f t="shared" si="0"/>
        <v>-201.44946415261893</v>
      </c>
      <c r="L48" s="4" t="str">
        <f>INDEX('Revised FFS Payment Calc'!A:A,MATCH(A:A,'Revised FFS Payment Calc'!A:A,0))</f>
        <v>110856504</v>
      </c>
    </row>
    <row r="49" spans="1:12">
      <c r="A49" s="3" t="s">
        <v>165</v>
      </c>
      <c r="B49" s="3" t="s">
        <v>166</v>
      </c>
      <c r="C49" s="3" t="s">
        <v>1470</v>
      </c>
      <c r="D49" s="3" t="s">
        <v>165</v>
      </c>
      <c r="E49" s="3" t="s">
        <v>1745</v>
      </c>
      <c r="F49" s="4" t="str">
        <f>INDEX('Revised FFS Payment Calc'!E:E,MATCH(A:A,'Revised FFS Payment Calc'!A:A,0))</f>
        <v>NSGO</v>
      </c>
      <c r="G49" s="3" t="s">
        <v>1172</v>
      </c>
      <c r="H49" s="2">
        <v>4363.24</v>
      </c>
      <c r="I49" s="31">
        <v>3079.43</v>
      </c>
      <c r="J49" s="2">
        <v>6297.4647076993097</v>
      </c>
      <c r="K49" s="4">
        <f t="shared" si="0"/>
        <v>3218.0347076993098</v>
      </c>
      <c r="L49" s="4" t="str">
        <f>INDEX('Revised FFS Payment Calc'!A:A,MATCH(A:A,'Revised FFS Payment Calc'!A:A,0))</f>
        <v>136412710</v>
      </c>
    </row>
    <row r="50" spans="1:12">
      <c r="A50" s="3" t="s">
        <v>794</v>
      </c>
      <c r="B50" s="3" t="s">
        <v>795</v>
      </c>
      <c r="C50" s="3" t="s">
        <v>1363</v>
      </c>
      <c r="D50" s="3" t="s">
        <v>794</v>
      </c>
      <c r="E50" s="3" t="s">
        <v>1362</v>
      </c>
      <c r="F50" s="4" t="str">
        <f>INDEX('Revised FFS Payment Calc'!E:E,MATCH(A:A,'Revised FFS Payment Calc'!A:A,0))</f>
        <v>NSGO</v>
      </c>
      <c r="G50" s="3" t="s">
        <v>1176</v>
      </c>
      <c r="H50" s="2">
        <v>961035.57</v>
      </c>
      <c r="I50" s="31">
        <v>251510</v>
      </c>
      <c r="J50" s="2">
        <v>284266.06229034712</v>
      </c>
      <c r="K50" s="4">
        <f t="shared" si="0"/>
        <v>32756.062290347123</v>
      </c>
      <c r="L50" s="4" t="str">
        <f>INDEX('Revised FFS Payment Calc'!A:A,MATCH(A:A,'Revised FFS Payment Calc'!A:A,0))</f>
        <v>138950412</v>
      </c>
    </row>
    <row r="51" spans="1:12">
      <c r="A51" s="3" t="s">
        <v>800</v>
      </c>
      <c r="B51" s="3" t="s">
        <v>801</v>
      </c>
      <c r="C51" s="3" t="s">
        <v>1357</v>
      </c>
      <c r="D51" s="3" t="s">
        <v>800</v>
      </c>
      <c r="E51" s="3" t="s">
        <v>1356</v>
      </c>
      <c r="F51" s="4" t="str">
        <f>INDEX('Revised FFS Payment Calc'!E:E,MATCH(A:A,'Revised FFS Payment Calc'!A:A,0))</f>
        <v>Private</v>
      </c>
      <c r="G51" s="3" t="s">
        <v>1172</v>
      </c>
      <c r="H51" s="2">
        <v>1336.6</v>
      </c>
      <c r="I51" s="31">
        <v>5855.07</v>
      </c>
      <c r="J51" s="2">
        <v>1601.8168109106978</v>
      </c>
      <c r="K51" s="4">
        <f t="shared" si="0"/>
        <v>-4253.2531890893024</v>
      </c>
      <c r="L51" s="4" t="str">
        <f>INDEX('Revised FFS Payment Calc'!A:A,MATCH(A:A,'Revised FFS Payment Calc'!A:A,0))</f>
        <v>137343308</v>
      </c>
    </row>
    <row r="52" spans="1:12">
      <c r="A52" s="3" t="s">
        <v>216</v>
      </c>
      <c r="B52" s="3" t="s">
        <v>217</v>
      </c>
      <c r="C52" s="3" t="s">
        <v>1355</v>
      </c>
      <c r="D52" s="3" t="s">
        <v>216</v>
      </c>
      <c r="E52" s="3" t="s">
        <v>1354</v>
      </c>
      <c r="F52" s="4" t="str">
        <f>INDEX('Revised FFS Payment Calc'!E:E,MATCH(A:A,'Revised FFS Payment Calc'!A:A,0))</f>
        <v>NSGO</v>
      </c>
      <c r="G52" s="3" t="s">
        <v>1176</v>
      </c>
      <c r="H52" s="2">
        <v>236902.15</v>
      </c>
      <c r="I52" s="31">
        <v>74031.44</v>
      </c>
      <c r="J52" s="2">
        <v>163663.70769756439</v>
      </c>
      <c r="K52" s="4">
        <f t="shared" si="0"/>
        <v>89632.267697564384</v>
      </c>
      <c r="L52" s="4" t="str">
        <f>INDEX('Revised FFS Payment Calc'!A:A,MATCH(A:A,'Revised FFS Payment Calc'!A:A,0))</f>
        <v>130616909</v>
      </c>
    </row>
    <row r="53" spans="1:12">
      <c r="A53" s="3" t="s">
        <v>359</v>
      </c>
      <c r="B53" s="3" t="s">
        <v>360</v>
      </c>
      <c r="C53" s="3" t="s">
        <v>1659</v>
      </c>
      <c r="D53" s="3" t="s">
        <v>359</v>
      </c>
      <c r="E53" s="3" t="s">
        <v>1887</v>
      </c>
      <c r="F53" s="4" t="str">
        <f>INDEX('Revised FFS Payment Calc'!E:E,MATCH(A:A,'Revised FFS Payment Calc'!A:A,0))</f>
        <v>NSGO</v>
      </c>
      <c r="G53" s="3" t="s">
        <v>1176</v>
      </c>
      <c r="H53" s="2">
        <v>430116</v>
      </c>
      <c r="I53" s="31">
        <v>330239.46000000002</v>
      </c>
      <c r="J53" s="2">
        <v>294453.3795671527</v>
      </c>
      <c r="K53" s="4">
        <f t="shared" si="0"/>
        <v>-35786.080432847317</v>
      </c>
      <c r="L53" s="4" t="str">
        <f>INDEX('Revised FFS Payment Calc'!A:A,MATCH(A:A,'Revised FFS Payment Calc'!A:A,0))</f>
        <v>127298107</v>
      </c>
    </row>
    <row r="54" spans="1:12">
      <c r="A54" s="3" t="s">
        <v>255</v>
      </c>
      <c r="B54" s="3" t="s">
        <v>256</v>
      </c>
      <c r="C54" s="3" t="s">
        <v>1335</v>
      </c>
      <c r="D54" s="3" t="s">
        <v>255</v>
      </c>
      <c r="E54" s="3" t="s">
        <v>2026</v>
      </c>
      <c r="F54" s="4" t="str">
        <f>INDEX('Revised FFS Payment Calc'!E:E,MATCH(A:A,'Revised FFS Payment Calc'!A:A,0))</f>
        <v>NSGO</v>
      </c>
      <c r="G54" s="3" t="s">
        <v>1172</v>
      </c>
      <c r="H54" s="2">
        <v>120762.57</v>
      </c>
      <c r="I54" s="31">
        <v>94694.64</v>
      </c>
      <c r="J54" s="2">
        <v>110753.31555941085</v>
      </c>
      <c r="K54" s="4">
        <f t="shared" si="0"/>
        <v>16058.675559410854</v>
      </c>
      <c r="L54" s="4" t="str">
        <f>INDEX('Revised FFS Payment Calc'!A:A,MATCH(A:A,'Revised FFS Payment Calc'!A:A,0))</f>
        <v>112684904</v>
      </c>
    </row>
    <row r="55" spans="1:12">
      <c r="A55" s="3" t="s">
        <v>824</v>
      </c>
      <c r="B55" s="3" t="s">
        <v>825</v>
      </c>
      <c r="C55" s="3" t="s">
        <v>1334</v>
      </c>
      <c r="D55" s="3" t="s">
        <v>824</v>
      </c>
      <c r="E55" s="3" t="s">
        <v>2027</v>
      </c>
      <c r="F55" s="4" t="str">
        <f>INDEX('Revised FFS Payment Calc'!E:E,MATCH(A:A,'Revised FFS Payment Calc'!A:A,0))</f>
        <v>NSGO</v>
      </c>
      <c r="G55" s="3" t="s">
        <v>1172</v>
      </c>
      <c r="H55" s="2">
        <v>28342.37</v>
      </c>
      <c r="I55" s="31">
        <v>9200.3799999999992</v>
      </c>
      <c r="J55" s="2">
        <v>30731.788080383896</v>
      </c>
      <c r="K55" s="4">
        <f t="shared" si="0"/>
        <v>21531.408080383895</v>
      </c>
      <c r="L55" s="4" t="str">
        <f>INDEX('Revised FFS Payment Calc'!A:A,MATCH(A:A,'Revised FFS Payment Calc'!A:A,0))</f>
        <v>020991801</v>
      </c>
    </row>
    <row r="56" spans="1:12">
      <c r="A56" s="3" t="s">
        <v>827</v>
      </c>
      <c r="B56" s="3" t="s">
        <v>828</v>
      </c>
      <c r="C56" s="3" t="s">
        <v>1328</v>
      </c>
      <c r="D56" s="3" t="s">
        <v>827</v>
      </c>
      <c r="E56" s="3" t="s">
        <v>1327</v>
      </c>
      <c r="F56" s="4" t="str">
        <f>INDEX('Revised FFS Payment Calc'!E:E,MATCH(A:A,'Revised FFS Payment Calc'!A:A,0))</f>
        <v>NSGO</v>
      </c>
      <c r="G56" s="3" t="s">
        <v>1176</v>
      </c>
      <c r="H56" s="2">
        <v>304292.84999999998</v>
      </c>
      <c r="I56" s="31">
        <v>198312.33</v>
      </c>
      <c r="J56" s="2">
        <v>239728.92663356519</v>
      </c>
      <c r="K56" s="4">
        <f t="shared" si="0"/>
        <v>41416.596633565205</v>
      </c>
      <c r="L56" s="4" t="str">
        <f>INDEX('Revised FFS Payment Calc'!A:A,MATCH(A:A,'Revised FFS Payment Calc'!A:A,0))</f>
        <v>133244705</v>
      </c>
    </row>
    <row r="57" spans="1:12">
      <c r="A57" s="3" t="s">
        <v>885</v>
      </c>
      <c r="B57" s="3" t="s">
        <v>886</v>
      </c>
      <c r="C57" s="3" t="s">
        <v>1263</v>
      </c>
      <c r="D57" s="3" t="s">
        <v>885</v>
      </c>
      <c r="E57" s="3" t="s">
        <v>1262</v>
      </c>
      <c r="F57" s="4" t="str">
        <f>INDEX('Revised FFS Payment Calc'!E:E,MATCH(A:A,'Revised FFS Payment Calc'!A:A,0))</f>
        <v>NSGO</v>
      </c>
      <c r="G57" s="3" t="s">
        <v>1176</v>
      </c>
      <c r="H57" s="2">
        <v>793628.27</v>
      </c>
      <c r="I57" s="31">
        <v>592507.74</v>
      </c>
      <c r="J57" s="2">
        <v>449947.29619957105</v>
      </c>
      <c r="K57" s="4">
        <f t="shared" si="0"/>
        <v>-142560.44380042894</v>
      </c>
      <c r="L57" s="4" t="str">
        <f>INDEX('Revised FFS Payment Calc'!A:A,MATCH(A:A,'Revised FFS Payment Calc'!A:A,0))</f>
        <v>136332705</v>
      </c>
    </row>
    <row r="58" spans="1:12">
      <c r="A58" s="3" t="s">
        <v>1259</v>
      </c>
      <c r="B58" s="3" t="s">
        <v>1261</v>
      </c>
      <c r="C58" s="3" t="s">
        <v>1260</v>
      </c>
      <c r="D58" s="3" t="s">
        <v>1259</v>
      </c>
      <c r="E58" s="3" t="s">
        <v>1258</v>
      </c>
      <c r="F58" s="4" t="str">
        <f>INDEX('Revised FFS Payment Calc'!E:E,MATCH(A:A,'Revised FFS Payment Calc'!A:A,0))</f>
        <v>NSGO</v>
      </c>
      <c r="G58" s="3" t="s">
        <v>1176</v>
      </c>
      <c r="H58" s="2">
        <v>9464.18</v>
      </c>
      <c r="I58" s="31">
        <v>6725.35</v>
      </c>
      <c r="J58" s="2">
        <v>5772.3725610527681</v>
      </c>
      <c r="K58" s="4">
        <f t="shared" si="0"/>
        <v>-952.97743894723226</v>
      </c>
      <c r="L58" s="4" t="str">
        <f>INDEX('Revised FFS Payment Calc'!A:A,MATCH(A:A,'Revised FFS Payment Calc'!A:A,0))</f>
        <v>337991901</v>
      </c>
    </row>
    <row r="59" spans="1:12">
      <c r="A59" s="3" t="s">
        <v>904</v>
      </c>
      <c r="B59" s="3" t="s">
        <v>905</v>
      </c>
      <c r="C59" s="3" t="s">
        <v>1256</v>
      </c>
      <c r="D59" s="3" t="s">
        <v>904</v>
      </c>
      <c r="E59" s="3" t="s">
        <v>1255</v>
      </c>
      <c r="F59" s="4" t="str">
        <f>INDEX('Revised FFS Payment Calc'!E:E,MATCH(A:A,'Revised FFS Payment Calc'!A:A,0))</f>
        <v>NSGO</v>
      </c>
      <c r="G59" s="3" t="s">
        <v>1172</v>
      </c>
      <c r="H59" s="2">
        <v>45056.29</v>
      </c>
      <c r="I59" s="31">
        <v>35336.68</v>
      </c>
      <c r="J59" s="2">
        <v>67494.98996975222</v>
      </c>
      <c r="K59" s="4">
        <f t="shared" si="0"/>
        <v>32158.309969752219</v>
      </c>
      <c r="L59" s="4" t="str">
        <f>INDEX('Revised FFS Payment Calc'!A:A,MATCH(A:A,'Revised FFS Payment Calc'!A:A,0))</f>
        <v>020988401</v>
      </c>
    </row>
    <row r="60" spans="1:12">
      <c r="A60" s="3" t="s">
        <v>755</v>
      </c>
      <c r="B60" s="3" t="s">
        <v>756</v>
      </c>
      <c r="C60" s="3" t="s">
        <v>1252</v>
      </c>
      <c r="D60" s="3" t="s">
        <v>755</v>
      </c>
      <c r="E60" s="3" t="s">
        <v>2048</v>
      </c>
      <c r="F60" s="4" t="str">
        <f>INDEX('Revised FFS Payment Calc'!E:E,MATCH(A:A,'Revised FFS Payment Calc'!A:A,0))</f>
        <v>NSGO</v>
      </c>
      <c r="G60" s="3" t="s">
        <v>1176</v>
      </c>
      <c r="H60" s="2">
        <v>169728887.520004</v>
      </c>
      <c r="I60" s="31">
        <v>32249040.519999601</v>
      </c>
      <c r="J60" s="2">
        <v>84989737.987385243</v>
      </c>
      <c r="K60" s="4">
        <f t="shared" si="0"/>
        <v>52740697.467385642</v>
      </c>
      <c r="L60" s="4" t="str">
        <f>INDEX('Revised FFS Payment Calc'!A:A,MATCH(A:A,'Revised FFS Payment Calc'!A:A,0))</f>
        <v>126675104</v>
      </c>
    </row>
    <row r="61" spans="1:12">
      <c r="A61" s="3" t="s">
        <v>1073</v>
      </c>
      <c r="B61" s="3" t="s">
        <v>1074</v>
      </c>
      <c r="C61" s="3" t="s">
        <v>1214</v>
      </c>
      <c r="D61" s="3" t="s">
        <v>1073</v>
      </c>
      <c r="E61" s="3" t="s">
        <v>2071</v>
      </c>
      <c r="F61" s="4" t="str">
        <f>INDEX('Revised FFS Payment Calc'!E:E,MATCH(A:A,'Revised FFS Payment Calc'!A:A,0))</f>
        <v>NSGO</v>
      </c>
      <c r="G61" s="3" t="s">
        <v>1176</v>
      </c>
      <c r="H61" s="2">
        <v>2207832.06</v>
      </c>
      <c r="I61" s="31">
        <v>973001.81000000297</v>
      </c>
      <c r="J61" s="2">
        <v>1032783.8649837817</v>
      </c>
      <c r="K61" s="4">
        <f t="shared" si="0"/>
        <v>59782.05498377874</v>
      </c>
      <c r="L61" s="4" t="str">
        <f>INDEX('Revised FFS Payment Calc'!A:A,MATCH(A:A,'Revised FFS Payment Calc'!A:A,0))</f>
        <v>138913209</v>
      </c>
    </row>
    <row r="62" spans="1:12">
      <c r="A62" s="3" t="s">
        <v>110</v>
      </c>
      <c r="B62" s="3" t="s">
        <v>111</v>
      </c>
      <c r="C62" s="3" t="s">
        <v>1522</v>
      </c>
      <c r="D62" s="3" t="s">
        <v>110</v>
      </c>
      <c r="E62" s="3" t="s">
        <v>2072</v>
      </c>
      <c r="F62" s="4" t="str">
        <f>INDEX('Revised FFS Payment Calc'!E:E,MATCH(A:A,'Revised FFS Payment Calc'!A:A,0))</f>
        <v>NSGO</v>
      </c>
      <c r="G62" s="3" t="s">
        <v>1172</v>
      </c>
      <c r="H62" s="2">
        <v>123769.62</v>
      </c>
      <c r="I62" s="31">
        <v>34487.25</v>
      </c>
      <c r="J62" s="2">
        <v>42753.643033104323</v>
      </c>
      <c r="K62" s="4">
        <f t="shared" si="0"/>
        <v>8266.393033104323</v>
      </c>
      <c r="L62" s="4" t="str">
        <f>INDEX('Revised FFS Payment Calc'!A:A,MATCH(A:A,'Revised FFS Payment Calc'!A:A,0))</f>
        <v>330811601</v>
      </c>
    </row>
    <row r="63" spans="1:12">
      <c r="A63" s="3" t="s">
        <v>975</v>
      </c>
      <c r="B63" s="3" t="s">
        <v>976</v>
      </c>
      <c r="C63" s="3" t="s">
        <v>1210</v>
      </c>
      <c r="D63" s="3" t="s">
        <v>975</v>
      </c>
      <c r="E63" s="3" t="s">
        <v>1209</v>
      </c>
      <c r="F63" s="4" t="str">
        <f>INDEX('Revised FFS Payment Calc'!E:E,MATCH(A:A,'Revised FFS Payment Calc'!A:A,0))</f>
        <v>NSGO</v>
      </c>
      <c r="G63" s="3" t="s">
        <v>1176</v>
      </c>
      <c r="H63" s="2">
        <v>22410.99</v>
      </c>
      <c r="I63" s="31">
        <v>14780.47</v>
      </c>
      <c r="J63" s="2">
        <v>17644.336431418789</v>
      </c>
      <c r="K63" s="4">
        <f t="shared" si="0"/>
        <v>2863.8664314187899</v>
      </c>
      <c r="L63" s="4" t="str">
        <f>INDEX('Revised FFS Payment Calc'!A:A,MATCH(A:A,'Revised FFS Payment Calc'!A:A,0))</f>
        <v>136381405</v>
      </c>
    </row>
    <row r="64" spans="1:12">
      <c r="A64" s="3" t="s">
        <v>1011</v>
      </c>
      <c r="B64" s="3" t="s">
        <v>1012</v>
      </c>
      <c r="C64" s="3" t="s">
        <v>1636</v>
      </c>
      <c r="D64" s="3" t="s">
        <v>1011</v>
      </c>
      <c r="E64" s="3" t="s">
        <v>1893</v>
      </c>
      <c r="F64" s="4" t="str">
        <f>INDEX('Revised FFS Payment Calc'!E:E,MATCH(A:A,'Revised FFS Payment Calc'!A:A,0))</f>
        <v>NSGO</v>
      </c>
      <c r="G64" s="3" t="s">
        <v>1176</v>
      </c>
      <c r="H64" s="2">
        <v>190081914.97000101</v>
      </c>
      <c r="I64" s="31">
        <v>42074510.589999706</v>
      </c>
      <c r="J64" s="2">
        <v>89303136.128151789</v>
      </c>
      <c r="K64" s="4">
        <f t="shared" si="0"/>
        <v>47228625.538152084</v>
      </c>
      <c r="L64" s="4" t="str">
        <f>INDEX('Revised FFS Payment Calc'!A:A,MATCH(A:A,'Revised FFS Payment Calc'!A:A,0))</f>
        <v>136141205</v>
      </c>
    </row>
    <row r="65" spans="1:12">
      <c r="A65" s="3" t="s">
        <v>978</v>
      </c>
      <c r="B65" s="3" t="s">
        <v>979</v>
      </c>
      <c r="C65" s="3" t="s">
        <v>1204</v>
      </c>
      <c r="D65" s="3" t="s">
        <v>978</v>
      </c>
      <c r="E65" s="3" t="s">
        <v>1203</v>
      </c>
      <c r="F65" s="4" t="str">
        <f>INDEX('Revised FFS Payment Calc'!E:E,MATCH(A:A,'Revised FFS Payment Calc'!A:A,0))</f>
        <v>NSGO</v>
      </c>
      <c r="G65" s="3" t="s">
        <v>1176</v>
      </c>
      <c r="H65" s="2">
        <v>59670946.969999902</v>
      </c>
      <c r="I65" s="31">
        <v>9979154.2399999704</v>
      </c>
      <c r="J65" s="2">
        <v>13776930.686883742</v>
      </c>
      <c r="K65" s="4">
        <f t="shared" si="0"/>
        <v>3797776.4468837716</v>
      </c>
      <c r="L65" s="4" t="str">
        <f>INDEX('Revised FFS Payment Calc'!A:A,MATCH(A:A,'Revised FFS Payment Calc'!A:A,0))</f>
        <v>137999206</v>
      </c>
    </row>
    <row r="66" spans="1:12">
      <c r="A66" s="3" t="s">
        <v>545</v>
      </c>
      <c r="B66" s="3" t="s">
        <v>546</v>
      </c>
      <c r="C66" s="3" t="s">
        <v>1533</v>
      </c>
      <c r="D66" s="3" t="s">
        <v>545</v>
      </c>
      <c r="E66" s="3" t="s">
        <v>1769</v>
      </c>
      <c r="F66" s="4" t="str">
        <f>INDEX('Revised FFS Payment Calc'!E:E,MATCH(A:A,'Revised FFS Payment Calc'!A:A,0))</f>
        <v>NSGO</v>
      </c>
      <c r="G66" s="3" t="s">
        <v>1176</v>
      </c>
      <c r="H66" s="2">
        <v>69348103.040000305</v>
      </c>
      <c r="I66" s="31">
        <v>17214808.9300001</v>
      </c>
      <c r="J66" s="2">
        <v>42556102.465329908</v>
      </c>
      <c r="K66" s="4">
        <f t="shared" ref="K66:K129" si="1">J66-I66</f>
        <v>25341293.535329808</v>
      </c>
      <c r="L66" s="4" t="str">
        <f>INDEX('Revised FFS Payment Calc'!A:A,MATCH(A:A,'Revised FFS Payment Calc'!A:A,0))</f>
        <v>138951211</v>
      </c>
    </row>
    <row r="67" spans="1:12">
      <c r="A67" s="3" t="s">
        <v>340</v>
      </c>
      <c r="B67" s="3" t="s">
        <v>341</v>
      </c>
      <c r="C67" s="3" t="s">
        <v>1801</v>
      </c>
      <c r="D67" s="3" t="s">
        <v>340</v>
      </c>
      <c r="E67" s="3" t="s">
        <v>2087</v>
      </c>
      <c r="F67" s="4" t="str">
        <f>INDEX('Revised FFS Payment Calc'!E:E,MATCH(A:A,'Revised FFS Payment Calc'!A:A,0))</f>
        <v>NSGO</v>
      </c>
      <c r="G67" s="3" t="s">
        <v>1172</v>
      </c>
      <c r="H67" s="2">
        <v>683722.72</v>
      </c>
      <c r="I67" s="31">
        <v>376659.86</v>
      </c>
      <c r="J67" s="2">
        <v>345307.69016945362</v>
      </c>
      <c r="K67" s="4">
        <f t="shared" si="1"/>
        <v>-31352.169830546365</v>
      </c>
      <c r="L67" s="4" t="str">
        <f>INDEX('Revised FFS Payment Calc'!A:A,MATCH(A:A,'Revised FFS Payment Calc'!A:A,0))</f>
        <v>121782009</v>
      </c>
    </row>
    <row r="68" spans="1:12">
      <c r="A68" s="3" t="s">
        <v>981</v>
      </c>
      <c r="B68" s="3" t="s">
        <v>982</v>
      </c>
      <c r="C68" s="3" t="s">
        <v>1190</v>
      </c>
      <c r="D68" s="3" t="s">
        <v>981</v>
      </c>
      <c r="E68" s="3" t="s">
        <v>1770</v>
      </c>
      <c r="F68" s="4" t="str">
        <f>INDEX('Revised FFS Payment Calc'!E:E,MATCH(A:A,'Revised FFS Payment Calc'!A:A,0))</f>
        <v>NSGO</v>
      </c>
      <c r="G68" s="3" t="s">
        <v>1176</v>
      </c>
      <c r="H68" s="2">
        <v>1302890.43</v>
      </c>
      <c r="I68" s="31">
        <v>320435.61</v>
      </c>
      <c r="J68" s="2">
        <v>465719.44043944747</v>
      </c>
      <c r="K68" s="4">
        <f t="shared" si="1"/>
        <v>145283.83043944748</v>
      </c>
      <c r="L68" s="4" t="str">
        <f>INDEX('Revised FFS Payment Calc'!A:A,MATCH(A:A,'Revised FFS Payment Calc'!A:A,0))</f>
        <v>119877204</v>
      </c>
    </row>
    <row r="69" spans="1:12">
      <c r="A69" s="3" t="s">
        <v>1002</v>
      </c>
      <c r="B69" s="3" t="s">
        <v>1003</v>
      </c>
      <c r="C69" s="3" t="s">
        <v>1185</v>
      </c>
      <c r="D69" s="3" t="s">
        <v>1002</v>
      </c>
      <c r="E69" s="3" t="s">
        <v>2092</v>
      </c>
      <c r="F69" s="4" t="str">
        <f>INDEX('Revised FFS Payment Calc'!E:E,MATCH(A:A,'Revised FFS Payment Calc'!A:A,0))</f>
        <v>NSGO</v>
      </c>
      <c r="G69" s="3" t="s">
        <v>1172</v>
      </c>
      <c r="H69" s="2">
        <v>35455</v>
      </c>
      <c r="I69" s="31">
        <v>18911.93</v>
      </c>
      <c r="J69" s="2">
        <v>29714.364546651002</v>
      </c>
      <c r="K69" s="4">
        <f t="shared" si="1"/>
        <v>10802.434546651002</v>
      </c>
      <c r="L69" s="4" t="str">
        <f>INDEX('Revised FFS Payment Calc'!A:A,MATCH(A:A,'Revised FFS Payment Calc'!A:A,0))</f>
        <v>126667806</v>
      </c>
    </row>
    <row r="70" spans="1:12">
      <c r="A70" s="3" t="s">
        <v>509</v>
      </c>
      <c r="B70" s="3" t="s">
        <v>510</v>
      </c>
      <c r="C70" s="3" t="s">
        <v>1573</v>
      </c>
      <c r="D70" s="3" t="s">
        <v>509</v>
      </c>
      <c r="E70" s="3" t="s">
        <v>1773</v>
      </c>
      <c r="F70" s="4" t="str">
        <f>INDEX('Revised FFS Payment Calc'!E:E,MATCH(A:A,'Revised FFS Payment Calc'!A:A,0))</f>
        <v>NSGO</v>
      </c>
      <c r="G70" s="3" t="s">
        <v>1172</v>
      </c>
      <c r="H70" s="2">
        <v>17200.509999999998</v>
      </c>
      <c r="I70" s="31">
        <v>3636.23</v>
      </c>
      <c r="J70" s="2">
        <v>6826.6018859426722</v>
      </c>
      <c r="K70" s="4">
        <f t="shared" si="1"/>
        <v>3190.3718859426722</v>
      </c>
      <c r="L70" s="4" t="str">
        <f>INDEX('Revised FFS Payment Calc'!A:A,MATCH(A:A,'Revised FFS Payment Calc'!A:A,0))</f>
        <v>136331910</v>
      </c>
    </row>
    <row r="71" spans="1:12">
      <c r="A71" s="3" t="s">
        <v>470</v>
      </c>
      <c r="B71" s="3" t="s">
        <v>471</v>
      </c>
      <c r="C71" s="3" t="s">
        <v>1182</v>
      </c>
      <c r="D71" s="3" t="s">
        <v>470</v>
      </c>
      <c r="E71" s="3" t="s">
        <v>1775</v>
      </c>
      <c r="F71" s="4" t="str">
        <f>INDEX('Revised FFS Payment Calc'!E:E,MATCH(A:A,'Revised FFS Payment Calc'!A:A,0))</f>
        <v>NSGO</v>
      </c>
      <c r="G71" s="3" t="s">
        <v>1176</v>
      </c>
      <c r="H71" s="2">
        <v>13664.89</v>
      </c>
      <c r="I71" s="31">
        <v>23128.71</v>
      </c>
      <c r="J71" s="2">
        <v>9632.3113469633026</v>
      </c>
      <c r="K71" s="4">
        <f t="shared" si="1"/>
        <v>-13496.398653036696</v>
      </c>
      <c r="L71" s="4" t="str">
        <f>INDEX('Revised FFS Payment Calc'!A:A,MATCH(A:A,'Revised FFS Payment Calc'!A:A,0))</f>
        <v>112707808</v>
      </c>
    </row>
    <row r="72" spans="1:12">
      <c r="A72" s="3" t="s">
        <v>512</v>
      </c>
      <c r="B72" s="3" t="s">
        <v>513</v>
      </c>
      <c r="C72" s="3" t="s">
        <v>1572</v>
      </c>
      <c r="D72" s="3" t="s">
        <v>512</v>
      </c>
      <c r="E72" s="3" t="s">
        <v>1776</v>
      </c>
      <c r="F72" s="4" t="str">
        <f>INDEX('Revised FFS Payment Calc'!E:E,MATCH(A:A,'Revised FFS Payment Calc'!A:A,0))</f>
        <v>NSGO</v>
      </c>
      <c r="G72" s="3" t="s">
        <v>1172</v>
      </c>
      <c r="H72" s="2">
        <v>413697.53</v>
      </c>
      <c r="I72" s="31">
        <v>300846.25</v>
      </c>
      <c r="J72" s="2">
        <v>647085.85619766952</v>
      </c>
      <c r="K72" s="4">
        <f t="shared" si="1"/>
        <v>346239.60619766952</v>
      </c>
      <c r="L72" s="4" t="str">
        <f>INDEX('Revised FFS Payment Calc'!A:A,MATCH(A:A,'Revised FFS Payment Calc'!A:A,0))</f>
        <v>137227806</v>
      </c>
    </row>
    <row r="73" spans="1:12">
      <c r="A73" s="3" t="s">
        <v>356</v>
      </c>
      <c r="B73" s="3" t="s">
        <v>357</v>
      </c>
      <c r="C73" s="3" t="s">
        <v>1665</v>
      </c>
      <c r="D73" s="3" t="s">
        <v>356</v>
      </c>
      <c r="E73" s="3" t="s">
        <v>1905</v>
      </c>
      <c r="F73" s="4" t="str">
        <f>INDEX('Revised FFS Payment Calc'!E:E,MATCH(A:A,'Revised FFS Payment Calc'!A:A,0))</f>
        <v>Private</v>
      </c>
      <c r="G73" s="3" t="s">
        <v>1176</v>
      </c>
      <c r="H73" s="2">
        <v>7942698.7999999998</v>
      </c>
      <c r="I73" s="31">
        <v>586797.06000000006</v>
      </c>
      <c r="J73" s="2">
        <v>827921.10183094384</v>
      </c>
      <c r="K73" s="4">
        <f t="shared" si="1"/>
        <v>241124.04183094378</v>
      </c>
      <c r="L73" s="4" t="str">
        <f>INDEX('Revised FFS Payment Calc'!A:A,MATCH(A:A,'Revised FFS Payment Calc'!A:A,0))</f>
        <v>112705203</v>
      </c>
    </row>
    <row r="74" spans="1:12">
      <c r="A74" s="3" t="s">
        <v>724</v>
      </c>
      <c r="B74" s="3" t="s">
        <v>725</v>
      </c>
      <c r="C74" s="3" t="s">
        <v>1403</v>
      </c>
      <c r="D74" s="3" t="s">
        <v>724</v>
      </c>
      <c r="E74" s="3" t="s">
        <v>1906</v>
      </c>
      <c r="F74" s="4" t="str">
        <f>INDEX('Revised FFS Payment Calc'!E:E,MATCH(A:A,'Revised FFS Payment Calc'!A:A,0))</f>
        <v>Private</v>
      </c>
      <c r="G74" s="3" t="s">
        <v>1176</v>
      </c>
      <c r="H74" s="2">
        <v>4825175.0999999996</v>
      </c>
      <c r="I74" s="31">
        <v>718153.47</v>
      </c>
      <c r="J74" s="2">
        <v>1169127.7423013116</v>
      </c>
      <c r="K74" s="4">
        <f t="shared" si="1"/>
        <v>450974.2723013116</v>
      </c>
      <c r="L74" s="4" t="str">
        <f>INDEX('Revised FFS Payment Calc'!A:A,MATCH(A:A,'Revised FFS Payment Calc'!A:A,0))</f>
        <v>094119702</v>
      </c>
    </row>
    <row r="75" spans="1:12">
      <c r="A75" s="3" t="s">
        <v>921</v>
      </c>
      <c r="B75" s="3" t="s">
        <v>922</v>
      </c>
      <c r="C75" s="3" t="s">
        <v>1239</v>
      </c>
      <c r="D75" s="3" t="s">
        <v>921</v>
      </c>
      <c r="E75" s="3" t="s">
        <v>1909</v>
      </c>
      <c r="F75" s="4" t="str">
        <f>INDEX('Revised FFS Payment Calc'!E:E,MATCH(A:A,'Revised FFS Payment Calc'!A:A,0))</f>
        <v>Private</v>
      </c>
      <c r="G75" s="3" t="s">
        <v>1176</v>
      </c>
      <c r="H75" s="2">
        <v>20984375.759999901</v>
      </c>
      <c r="I75" s="31">
        <v>2596439.8300000099</v>
      </c>
      <c r="J75" s="2">
        <v>4291114.9775419561</v>
      </c>
      <c r="K75" s="4">
        <f t="shared" si="1"/>
        <v>1694675.1475419463</v>
      </c>
      <c r="L75" s="4" t="str">
        <f>INDEX('Revised FFS Payment Calc'!A:A,MATCH(A:A,'Revised FFS Payment Calc'!A:A,0))</f>
        <v>130614405</v>
      </c>
    </row>
    <row r="76" spans="1:12">
      <c r="A76" s="3" t="s">
        <v>365</v>
      </c>
      <c r="B76" s="3" t="s">
        <v>366</v>
      </c>
      <c r="C76" s="3" t="s">
        <v>1653</v>
      </c>
      <c r="D76" s="3" t="s">
        <v>365</v>
      </c>
      <c r="E76" s="3" t="s">
        <v>1910</v>
      </c>
      <c r="F76" s="4" t="str">
        <f>INDEX('Revised FFS Payment Calc'!E:E,MATCH(A:A,'Revised FFS Payment Calc'!A:A,0))</f>
        <v>Private</v>
      </c>
      <c r="G76" s="3" t="s">
        <v>1176</v>
      </c>
      <c r="H76" s="2">
        <v>8969782.8800000008</v>
      </c>
      <c r="I76" s="31">
        <v>957378.75</v>
      </c>
      <c r="J76" s="2">
        <v>1628315.9505043656</v>
      </c>
      <c r="K76" s="4">
        <f t="shared" si="1"/>
        <v>670937.20050436561</v>
      </c>
      <c r="L76" s="4" t="str">
        <f>INDEX('Revised FFS Payment Calc'!A:A,MATCH(A:A,'Revised FFS Payment Calc'!A:A,0))</f>
        <v>094148602</v>
      </c>
    </row>
    <row r="77" spans="1:12">
      <c r="A77" s="3" t="s">
        <v>105</v>
      </c>
      <c r="B77" s="3" t="s">
        <v>106</v>
      </c>
      <c r="C77" s="3" t="s">
        <v>1526</v>
      </c>
      <c r="D77" s="3" t="s">
        <v>105</v>
      </c>
      <c r="E77" s="3" t="s">
        <v>1911</v>
      </c>
      <c r="F77" s="4" t="str">
        <f>INDEX('Revised FFS Payment Calc'!E:E,MATCH(A:A,'Revised FFS Payment Calc'!A:A,0))</f>
        <v>Private</v>
      </c>
      <c r="G77" s="3" t="s">
        <v>1176</v>
      </c>
      <c r="H77" s="2">
        <v>394519.14</v>
      </c>
      <c r="I77" s="31">
        <v>28789.25</v>
      </c>
      <c r="J77" s="2">
        <v>55551.537375349559</v>
      </c>
      <c r="K77" s="4">
        <f t="shared" si="1"/>
        <v>26762.287375349559</v>
      </c>
      <c r="L77" s="4" t="str">
        <f>INDEX('Revised FFS Payment Calc'!A:A,MATCH(A:A,'Revised FFS Payment Calc'!A:A,0))</f>
        <v>309798201</v>
      </c>
    </row>
    <row r="78" spans="1:12">
      <c r="A78" s="3" t="s">
        <v>1076</v>
      </c>
      <c r="B78" s="3" t="s">
        <v>1077</v>
      </c>
      <c r="C78" s="3" t="s">
        <v>1187</v>
      </c>
      <c r="D78" s="3" t="s">
        <v>1076</v>
      </c>
      <c r="E78" s="3" t="s">
        <v>1878</v>
      </c>
      <c r="F78" s="4" t="str">
        <f>INDEX('Revised FFS Payment Calc'!E:E,MATCH(A:A,'Revised FFS Payment Calc'!A:A,0))</f>
        <v>Private</v>
      </c>
      <c r="G78" s="3" t="s">
        <v>1176</v>
      </c>
      <c r="H78" s="2">
        <v>122172119.68000001</v>
      </c>
      <c r="I78" s="31">
        <v>8991190.4499999508</v>
      </c>
      <c r="J78" s="2">
        <v>16550072.746902168</v>
      </c>
      <c r="K78" s="4">
        <f t="shared" si="1"/>
        <v>7558882.296902217</v>
      </c>
      <c r="L78" s="4" t="str">
        <f>INDEX('Revised FFS Payment Calc'!A:A,MATCH(A:A,'Revised FFS Payment Calc'!A:A,0))</f>
        <v>159156201</v>
      </c>
    </row>
    <row r="79" spans="1:12">
      <c r="A79" s="3" t="s">
        <v>37</v>
      </c>
      <c r="B79" s="3" t="s">
        <v>38</v>
      </c>
      <c r="C79" s="3" t="s">
        <v>1652</v>
      </c>
      <c r="D79" s="3" t="s">
        <v>37</v>
      </c>
      <c r="E79" s="3" t="s">
        <v>1912</v>
      </c>
      <c r="F79" s="4" t="str">
        <f>INDEX('Revised FFS Payment Calc'!E:E,MATCH(A:A,'Revised FFS Payment Calc'!A:A,0))</f>
        <v>Private</v>
      </c>
      <c r="G79" s="3" t="s">
        <v>1176</v>
      </c>
      <c r="H79" s="2">
        <v>19298125.02</v>
      </c>
      <c r="I79" s="31">
        <v>1809854.22</v>
      </c>
      <c r="J79" s="2">
        <v>3553627.3772118702</v>
      </c>
      <c r="K79" s="4">
        <f t="shared" si="1"/>
        <v>1743773.1572118702</v>
      </c>
      <c r="L79" s="4" t="str">
        <f>INDEX('Revised FFS Payment Calc'!A:A,MATCH(A:A,'Revised FFS Payment Calc'!A:A,0))</f>
        <v>322879301</v>
      </c>
    </row>
    <row r="80" spans="1:12">
      <c r="A80" s="3" t="s">
        <v>73</v>
      </c>
      <c r="B80" s="3" t="s">
        <v>74</v>
      </c>
      <c r="C80" s="3" t="s">
        <v>1567</v>
      </c>
      <c r="D80" s="3" t="s">
        <v>73</v>
      </c>
      <c r="E80" s="3" t="s">
        <v>1670</v>
      </c>
      <c r="F80" s="4" t="str">
        <f>INDEX('Revised FFS Payment Calc'!E:E,MATCH(A:A,'Revised FFS Payment Calc'!A:A,0))</f>
        <v>Private</v>
      </c>
      <c r="G80" s="3" t="s">
        <v>1176</v>
      </c>
      <c r="H80" s="2">
        <v>9276</v>
      </c>
      <c r="I80" s="31">
        <v>3603.03</v>
      </c>
      <c r="J80" s="2">
        <v>2706.8867403169261</v>
      </c>
      <c r="K80" s="4">
        <f t="shared" si="1"/>
        <v>-896.14325968307412</v>
      </c>
      <c r="L80" s="4" t="str">
        <f>INDEX('Revised FFS Payment Calc'!A:A,MATCH(A:A,'Revised FFS Payment Calc'!A:A,0))</f>
        <v>303478701</v>
      </c>
    </row>
    <row r="81" spans="1:12">
      <c r="A81" s="3" t="s">
        <v>19</v>
      </c>
      <c r="B81" s="3" t="s">
        <v>20</v>
      </c>
      <c r="C81" s="3" t="s">
        <v>1647</v>
      </c>
      <c r="D81" s="3" t="s">
        <v>19</v>
      </c>
      <c r="E81" s="3" t="s">
        <v>1913</v>
      </c>
      <c r="F81" s="4" t="str">
        <f>INDEX('Revised FFS Payment Calc'!E:E,MATCH(A:A,'Revised FFS Payment Calc'!A:A,0))</f>
        <v>Private</v>
      </c>
      <c r="G81" s="3" t="s">
        <v>1176</v>
      </c>
      <c r="H81" s="2">
        <v>1059167.05</v>
      </c>
      <c r="I81" s="31">
        <v>159290.53</v>
      </c>
      <c r="J81" s="2">
        <v>283697.52427078778</v>
      </c>
      <c r="K81" s="4">
        <f t="shared" si="1"/>
        <v>124406.99427078778</v>
      </c>
      <c r="L81" s="4" t="str">
        <f>INDEX('Revised FFS Payment Calc'!A:A,MATCH(A:A,'Revised FFS Payment Calc'!A:A,0))</f>
        <v>151691601</v>
      </c>
    </row>
    <row r="82" spans="1:12">
      <c r="A82" s="3" t="s">
        <v>1794</v>
      </c>
      <c r="B82" s="3" t="s">
        <v>23</v>
      </c>
      <c r="C82" s="3" t="s">
        <v>1212</v>
      </c>
      <c r="D82" s="3" t="s">
        <v>22</v>
      </c>
      <c r="E82" s="3" t="s">
        <v>1671</v>
      </c>
      <c r="F82" s="4" t="str">
        <f>INDEX('Revised FFS Payment Calc'!E:E,MATCH(A:A,'Revised FFS Payment Calc'!A:A,0))</f>
        <v>Private</v>
      </c>
      <c r="G82" s="3" t="s">
        <v>1176</v>
      </c>
      <c r="H82" s="2">
        <v>3294941.29</v>
      </c>
      <c r="I82" s="31">
        <v>423828.83</v>
      </c>
      <c r="J82" s="2">
        <v>891526.04432415799</v>
      </c>
      <c r="K82" s="4">
        <f t="shared" si="1"/>
        <v>467697.21432415798</v>
      </c>
      <c r="L82" s="4" t="str">
        <f>INDEX('Revised FFS Payment Calc'!A:A,MATCH(A:A,'Revised FFS Payment Calc'!A:A,0))</f>
        <v>412883701</v>
      </c>
    </row>
    <row r="83" spans="1:12">
      <c r="A83" s="3" t="s">
        <v>119</v>
      </c>
      <c r="B83" s="3" t="s">
        <v>120</v>
      </c>
      <c r="C83" s="3" t="s">
        <v>1513</v>
      </c>
      <c r="D83" s="3" t="s">
        <v>119</v>
      </c>
      <c r="E83" s="3" t="s">
        <v>1914</v>
      </c>
      <c r="F83" s="4" t="str">
        <f>INDEX('Revised FFS Payment Calc'!E:E,MATCH(A:A,'Revised FFS Payment Calc'!A:A,0))</f>
        <v>Private</v>
      </c>
      <c r="G83" s="3" t="s">
        <v>1176</v>
      </c>
      <c r="H83" s="2">
        <v>665712.35</v>
      </c>
      <c r="I83" s="31">
        <v>49174.63</v>
      </c>
      <c r="J83" s="2">
        <v>146535.80335594277</v>
      </c>
      <c r="K83" s="4">
        <f t="shared" si="1"/>
        <v>97361.173355942767</v>
      </c>
      <c r="L83" s="4" t="str">
        <f>INDEX('Revised FFS Payment Calc'!A:A,MATCH(A:A,'Revised FFS Payment Calc'!A:A,0))</f>
        <v>157144001</v>
      </c>
    </row>
    <row r="84" spans="1:12">
      <c r="A84" s="3" t="s">
        <v>380</v>
      </c>
      <c r="B84" s="3" t="s">
        <v>381</v>
      </c>
      <c r="C84" s="3" t="s">
        <v>1644</v>
      </c>
      <c r="D84" s="3" t="s">
        <v>380</v>
      </c>
      <c r="E84" s="3" t="s">
        <v>1643</v>
      </c>
      <c r="F84" s="4" t="str">
        <f>INDEX('Revised FFS Payment Calc'!E:E,MATCH(A:A,'Revised FFS Payment Calc'!A:A,0))</f>
        <v>Private</v>
      </c>
      <c r="G84" s="3" t="s">
        <v>1176</v>
      </c>
      <c r="H84" s="2">
        <v>3050877.28</v>
      </c>
      <c r="I84" s="31">
        <v>444859.05000000098</v>
      </c>
      <c r="J84" s="2">
        <v>744339.64692188334</v>
      </c>
      <c r="K84" s="4">
        <f t="shared" si="1"/>
        <v>299480.59692188236</v>
      </c>
      <c r="L84" s="4" t="str">
        <f>INDEX('Revised FFS Payment Calc'!A:A,MATCH(A:A,'Revised FFS Payment Calc'!A:A,0))</f>
        <v>135223905</v>
      </c>
    </row>
    <row r="85" spans="1:12">
      <c r="A85" s="3" t="s">
        <v>773</v>
      </c>
      <c r="B85" s="3" t="s">
        <v>774</v>
      </c>
      <c r="C85" s="3" t="s">
        <v>1646</v>
      </c>
      <c r="D85" s="3" t="s">
        <v>773</v>
      </c>
      <c r="E85" s="3" t="s">
        <v>1916</v>
      </c>
      <c r="F85" s="4" t="str">
        <f>INDEX('Revised FFS Payment Calc'!E:E,MATCH(A:A,'Revised FFS Payment Calc'!A:A,0))</f>
        <v>Private</v>
      </c>
      <c r="G85" s="3" t="s">
        <v>1176</v>
      </c>
      <c r="H85" s="2">
        <v>5574727.6200000001</v>
      </c>
      <c r="I85" s="31">
        <v>765101.77</v>
      </c>
      <c r="J85" s="2">
        <v>1187931.9347666481</v>
      </c>
      <c r="K85" s="4">
        <f t="shared" si="1"/>
        <v>422830.16476664809</v>
      </c>
      <c r="L85" s="4" t="str">
        <f>INDEX('Revised FFS Payment Calc'!A:A,MATCH(A:A,'Revised FFS Payment Calc'!A:A,0))</f>
        <v>127262703</v>
      </c>
    </row>
    <row r="86" spans="1:12">
      <c r="A86" s="3" t="s">
        <v>25</v>
      </c>
      <c r="B86" s="3" t="s">
        <v>26</v>
      </c>
      <c r="C86" s="3" t="s">
        <v>1645</v>
      </c>
      <c r="D86" s="3" t="s">
        <v>25</v>
      </c>
      <c r="E86" s="3" t="s">
        <v>1917</v>
      </c>
      <c r="F86" s="4" t="str">
        <f>INDEX('Revised FFS Payment Calc'!E:E,MATCH(A:A,'Revised FFS Payment Calc'!A:A,0))</f>
        <v>Private</v>
      </c>
      <c r="G86" s="3" t="s">
        <v>1176</v>
      </c>
      <c r="H86" s="2">
        <v>12448740.609999999</v>
      </c>
      <c r="I86" s="31">
        <v>1966950.28999999</v>
      </c>
      <c r="J86" s="2">
        <v>3297974.9720032453</v>
      </c>
      <c r="K86" s="4">
        <f t="shared" si="1"/>
        <v>1331024.6820032552</v>
      </c>
      <c r="L86" s="4" t="str">
        <f>INDEX('Revised FFS Payment Calc'!A:A,MATCH(A:A,'Revised FFS Payment Calc'!A:A,0))</f>
        <v>121776205</v>
      </c>
    </row>
    <row r="87" spans="1:12">
      <c r="A87" s="3" t="s">
        <v>371</v>
      </c>
      <c r="B87" s="3" t="s">
        <v>372</v>
      </c>
      <c r="C87" s="3" t="s">
        <v>1650</v>
      </c>
      <c r="D87" s="3" t="s">
        <v>371</v>
      </c>
      <c r="E87" s="3" t="s">
        <v>1918</v>
      </c>
      <c r="F87" s="4" t="str">
        <f>INDEX('Revised FFS Payment Calc'!E:E,MATCH(A:A,'Revised FFS Payment Calc'!A:A,0))</f>
        <v>Private</v>
      </c>
      <c r="G87" s="3" t="s">
        <v>1176</v>
      </c>
      <c r="H87" s="2">
        <v>20983016.399999999</v>
      </c>
      <c r="I87" s="31">
        <v>3201340.53</v>
      </c>
      <c r="J87" s="2">
        <v>5674214.3527035881</v>
      </c>
      <c r="K87" s="4">
        <f t="shared" si="1"/>
        <v>2472873.8227035883</v>
      </c>
      <c r="L87" s="4" t="str">
        <f>INDEX('Revised FFS Payment Calc'!A:A,MATCH(A:A,'Revised FFS Payment Calc'!A:A,0))</f>
        <v>135036506</v>
      </c>
    </row>
    <row r="88" spans="1:12">
      <c r="A88" s="3" t="s">
        <v>28</v>
      </c>
      <c r="B88" s="3" t="s">
        <v>29</v>
      </c>
      <c r="C88" s="3" t="s">
        <v>1642</v>
      </c>
      <c r="D88" s="3" t="s">
        <v>28</v>
      </c>
      <c r="E88" s="3" t="s">
        <v>1919</v>
      </c>
      <c r="F88" s="4" t="str">
        <f>INDEX('Revised FFS Payment Calc'!E:E,MATCH(A:A,'Revised FFS Payment Calc'!A:A,0))</f>
        <v>Private</v>
      </c>
      <c r="G88" s="3" t="s">
        <v>1176</v>
      </c>
      <c r="H88" s="2">
        <v>4433293.28</v>
      </c>
      <c r="I88" s="31">
        <v>590400.34</v>
      </c>
      <c r="J88" s="2">
        <v>1156728.1622816978</v>
      </c>
      <c r="K88" s="4">
        <f t="shared" si="1"/>
        <v>566327.82228169788</v>
      </c>
      <c r="L88" s="4" t="str">
        <f>INDEX('Revised FFS Payment Calc'!A:A,MATCH(A:A,'Revised FFS Payment Calc'!A:A,0))</f>
        <v>314161601</v>
      </c>
    </row>
    <row r="89" spans="1:12">
      <c r="A89" s="3" t="s">
        <v>383</v>
      </c>
      <c r="B89" s="3" t="s">
        <v>384</v>
      </c>
      <c r="C89" s="3" t="s">
        <v>1641</v>
      </c>
      <c r="D89" s="3" t="s">
        <v>383</v>
      </c>
      <c r="E89" s="3" t="s">
        <v>1920</v>
      </c>
      <c r="F89" s="4" t="str">
        <f>INDEX('Revised FFS Payment Calc'!E:E,MATCH(A:A,'Revised FFS Payment Calc'!A:A,0))</f>
        <v>Private</v>
      </c>
      <c r="G89" s="3" t="s">
        <v>1176</v>
      </c>
      <c r="H89" s="2">
        <v>821491.48</v>
      </c>
      <c r="I89" s="31">
        <v>112843.66</v>
      </c>
      <c r="J89" s="2">
        <v>190707.11869823528</v>
      </c>
      <c r="K89" s="4">
        <f t="shared" si="1"/>
        <v>77863.458698235278</v>
      </c>
      <c r="L89" s="4" t="str">
        <f>INDEX('Revised FFS Payment Calc'!A:A,MATCH(A:A,'Revised FFS Payment Calc'!A:A,0))</f>
        <v>171848805</v>
      </c>
    </row>
    <row r="90" spans="1:12">
      <c r="A90" s="3" t="s">
        <v>624</v>
      </c>
      <c r="B90" s="3" t="s">
        <v>625</v>
      </c>
      <c r="C90" s="3" t="s">
        <v>1461</v>
      </c>
      <c r="D90" s="3" t="s">
        <v>624</v>
      </c>
      <c r="E90" s="3" t="s">
        <v>1921</v>
      </c>
      <c r="F90" s="4" t="str">
        <f>INDEX('Revised FFS Payment Calc'!E:E,MATCH(A:A,'Revised FFS Payment Calc'!A:A,0))</f>
        <v>Private</v>
      </c>
      <c r="G90" s="3" t="s">
        <v>1176</v>
      </c>
      <c r="H90" s="2">
        <v>6900458.0099999998</v>
      </c>
      <c r="I90" s="31">
        <v>686200.14999999898</v>
      </c>
      <c r="J90" s="2">
        <v>1107373.4249983295</v>
      </c>
      <c r="K90" s="4">
        <f t="shared" si="1"/>
        <v>421173.27499833051</v>
      </c>
      <c r="L90" s="4" t="str">
        <f>INDEX('Revised FFS Payment Calc'!A:A,MATCH(A:A,'Revised FFS Payment Calc'!A:A,0))</f>
        <v>020966001</v>
      </c>
    </row>
    <row r="91" spans="1:12">
      <c r="A91" s="3" t="s">
        <v>267</v>
      </c>
      <c r="B91" s="3" t="s">
        <v>268</v>
      </c>
      <c r="C91" s="3" t="s">
        <v>1320</v>
      </c>
      <c r="D91" s="3" t="s">
        <v>267</v>
      </c>
      <c r="E91" s="3" t="s">
        <v>1922</v>
      </c>
      <c r="F91" s="4" t="str">
        <f>INDEX('Revised FFS Payment Calc'!E:E,MATCH(A:A,'Revised FFS Payment Calc'!A:A,0))</f>
        <v>Private</v>
      </c>
      <c r="G91" s="3" t="s">
        <v>1176</v>
      </c>
      <c r="H91" s="2">
        <v>1696946.45</v>
      </c>
      <c r="I91" s="31">
        <v>518340.15</v>
      </c>
      <c r="J91" s="2">
        <v>570435.86498595937</v>
      </c>
      <c r="K91" s="4">
        <f t="shared" si="1"/>
        <v>52095.714985959348</v>
      </c>
      <c r="L91" s="4" t="str">
        <f>INDEX('Revised FFS Payment Calc'!A:A,MATCH(A:A,'Revised FFS Payment Calc'!A:A,0))</f>
        <v>353712801</v>
      </c>
    </row>
    <row r="92" spans="1:12">
      <c r="A92" s="3" t="s">
        <v>1149</v>
      </c>
      <c r="B92" s="3" t="s">
        <v>1150</v>
      </c>
      <c r="C92" s="3" t="s">
        <v>1795</v>
      </c>
      <c r="D92" s="3" t="s">
        <v>1149</v>
      </c>
      <c r="E92" s="3" t="s">
        <v>1923</v>
      </c>
      <c r="F92" s="4" t="str">
        <f>INDEX('Revised FFS Payment Calc'!E:E,MATCH(A:A,'Revised FFS Payment Calc'!A:A,0))</f>
        <v>Private</v>
      </c>
      <c r="G92" s="3" t="s">
        <v>1176</v>
      </c>
      <c r="H92" s="2">
        <v>914476.31</v>
      </c>
      <c r="I92" s="31">
        <v>44297.4</v>
      </c>
      <c r="J92" s="2">
        <v>263148.3527384309</v>
      </c>
      <c r="K92" s="4">
        <f t="shared" si="1"/>
        <v>218850.9527384309</v>
      </c>
      <c r="L92" s="4" t="str">
        <f>INDEX('Revised FFS Payment Calc'!A:A,MATCH(A:A,'Revised FFS Payment Calc'!A:A,0))</f>
        <v>388635001</v>
      </c>
    </row>
    <row r="93" spans="1:12">
      <c r="A93" s="3" t="s">
        <v>1141</v>
      </c>
      <c r="B93" s="3" t="s">
        <v>1142</v>
      </c>
      <c r="C93" s="3" t="s">
        <v>1792</v>
      </c>
      <c r="D93" s="3" t="s">
        <v>1141</v>
      </c>
      <c r="E93" s="3" t="s">
        <v>2110</v>
      </c>
      <c r="F93" s="4" t="str">
        <f>INDEX('Revised FFS Payment Calc'!E:E,MATCH(A:A,'Revised FFS Payment Calc'!A:A,0))</f>
        <v>Private</v>
      </c>
      <c r="G93" s="3" t="s">
        <v>1176</v>
      </c>
      <c r="H93" s="2">
        <v>17974.88</v>
      </c>
      <c r="I93" s="31">
        <v>5599.16</v>
      </c>
      <c r="J93" s="2">
        <v>3898.8244718200203</v>
      </c>
      <c r="K93" s="4">
        <f t="shared" si="1"/>
        <v>-1700.3355281799795</v>
      </c>
      <c r="L93" s="4" t="str">
        <f>INDEX('Revised FFS Payment Calc'!A:A,MATCH(A:A,'Revised FFS Payment Calc'!A:A,0))</f>
        <v>395486901</v>
      </c>
    </row>
    <row r="94" spans="1:12">
      <c r="A94" s="3" t="s">
        <v>31</v>
      </c>
      <c r="B94" s="3" t="s">
        <v>32</v>
      </c>
      <c r="C94" s="3" t="s">
        <v>1251</v>
      </c>
      <c r="D94" s="3" t="s">
        <v>1155</v>
      </c>
      <c r="E94" s="3" t="s">
        <v>1924</v>
      </c>
      <c r="F94" s="4" t="str">
        <f>INDEX('Revised FFS Payment Calc'!E:E,MATCH(A:A,'Revised FFS Payment Calc'!A:A,0))</f>
        <v>Private</v>
      </c>
      <c r="G94" s="3" t="s">
        <v>1176</v>
      </c>
      <c r="H94" s="2">
        <v>2190754.7999999998</v>
      </c>
      <c r="I94" s="31">
        <v>227335.82</v>
      </c>
      <c r="J94" s="2">
        <v>394997.05297969474</v>
      </c>
      <c r="K94" s="4">
        <f t="shared" si="1"/>
        <v>167661.23297969473</v>
      </c>
      <c r="L94" s="4" t="str">
        <f>INDEX('Revised FFS Payment Calc'!A:A,MATCH(A:A,'Revised FFS Payment Calc'!A:A,0))</f>
        <v>388217701</v>
      </c>
    </row>
    <row r="95" spans="1:12">
      <c r="A95" s="3" t="s">
        <v>309</v>
      </c>
      <c r="B95" s="3" t="s">
        <v>310</v>
      </c>
      <c r="C95" s="3" t="s">
        <v>1223</v>
      </c>
      <c r="D95" s="3" t="s">
        <v>309</v>
      </c>
      <c r="E95" s="3" t="s">
        <v>1925</v>
      </c>
      <c r="F95" s="4" t="str">
        <f>INDEX('Revised FFS Payment Calc'!E:E,MATCH(A:A,'Revised FFS Payment Calc'!A:A,0))</f>
        <v>Private</v>
      </c>
      <c r="G95" s="3" t="s">
        <v>1176</v>
      </c>
      <c r="H95" s="2">
        <v>419022</v>
      </c>
      <c r="I95" s="31">
        <v>55610.239999999998</v>
      </c>
      <c r="J95" s="2">
        <v>105409.13755906257</v>
      </c>
      <c r="K95" s="4">
        <f t="shared" si="1"/>
        <v>49798.897559062571</v>
      </c>
      <c r="L95" s="4" t="str">
        <f>INDEX('Revised FFS Payment Calc'!A:A,MATCH(A:A,'Revised FFS Payment Calc'!A:A,0))</f>
        <v>209719801</v>
      </c>
    </row>
    <row r="96" spans="1:12">
      <c r="A96" s="3" t="s">
        <v>386</v>
      </c>
      <c r="B96" s="3" t="s">
        <v>387</v>
      </c>
      <c r="C96" s="3" t="s">
        <v>1640</v>
      </c>
      <c r="D96" s="3" t="s">
        <v>386</v>
      </c>
      <c r="E96" s="3" t="s">
        <v>1927</v>
      </c>
      <c r="F96" s="4" t="str">
        <f>INDEX('Revised FFS Payment Calc'!E:E,MATCH(A:A,'Revised FFS Payment Calc'!A:A,0))</f>
        <v>Private</v>
      </c>
      <c r="G96" s="3" t="s">
        <v>1176</v>
      </c>
      <c r="H96" s="2">
        <v>52798612.739999898</v>
      </c>
      <c r="I96" s="31">
        <v>8971124.0799999908</v>
      </c>
      <c r="J96" s="2">
        <v>17564009.440933242</v>
      </c>
      <c r="K96" s="4">
        <f t="shared" si="1"/>
        <v>8592885.3609332517</v>
      </c>
      <c r="L96" s="4" t="str">
        <f>INDEX('Revised FFS Payment Calc'!A:A,MATCH(A:A,'Revised FFS Payment Calc'!A:A,0))</f>
        <v>139485012</v>
      </c>
    </row>
    <row r="97" spans="1:12">
      <c r="A97" s="3" t="s">
        <v>419</v>
      </c>
      <c r="B97" s="3" t="s">
        <v>420</v>
      </c>
      <c r="C97" s="3" t="s">
        <v>1625</v>
      </c>
      <c r="D97" s="3" t="s">
        <v>419</v>
      </c>
      <c r="E97" s="3" t="s">
        <v>1676</v>
      </c>
      <c r="F97" s="4" t="str">
        <f>INDEX('Revised FFS Payment Calc'!E:E,MATCH(A:A,'Revised FFS Payment Calc'!A:A,0))</f>
        <v>Private</v>
      </c>
      <c r="G97" s="3" t="s">
        <v>1176</v>
      </c>
      <c r="H97" s="2">
        <v>85481244.890000597</v>
      </c>
      <c r="I97" s="31">
        <v>6008379.5899999803</v>
      </c>
      <c r="J97" s="2">
        <v>10497119.024860036</v>
      </c>
      <c r="K97" s="4">
        <f t="shared" si="1"/>
        <v>4488739.4348600553</v>
      </c>
      <c r="L97" s="4" t="str">
        <f>INDEX('Revised FFS Payment Calc'!A:A,MATCH(A:A,'Revised FFS Payment Calc'!A:A,0))</f>
        <v>020817501</v>
      </c>
    </row>
    <row r="98" spans="1:12">
      <c r="A98" s="3" t="s">
        <v>93</v>
      </c>
      <c r="B98" s="3" t="s">
        <v>94</v>
      </c>
      <c r="C98" s="3" t="s">
        <v>1539</v>
      </c>
      <c r="D98" s="3" t="s">
        <v>93</v>
      </c>
      <c r="E98" s="3" t="s">
        <v>1928</v>
      </c>
      <c r="F98" s="4" t="str">
        <f>INDEX('Revised FFS Payment Calc'!E:E,MATCH(A:A,'Revised FFS Payment Calc'!A:A,0))</f>
        <v>Private</v>
      </c>
      <c r="G98" s="3" t="s">
        <v>1176</v>
      </c>
      <c r="H98" s="2">
        <v>10166.15</v>
      </c>
      <c r="I98" s="31">
        <v>3380.98</v>
      </c>
      <c r="J98" s="2">
        <v>3031.3907443628864</v>
      </c>
      <c r="K98" s="4">
        <f t="shared" si="1"/>
        <v>-349.58925563711364</v>
      </c>
      <c r="L98" s="4" t="str">
        <f>INDEX('Revised FFS Payment Calc'!A:A,MATCH(A:A,'Revised FFS Payment Calc'!A:A,0))</f>
        <v>348928801</v>
      </c>
    </row>
    <row r="99" spans="1:12">
      <c r="A99" s="3" t="s">
        <v>395</v>
      </c>
      <c r="B99" s="3" t="s">
        <v>396</v>
      </c>
      <c r="C99" s="3" t="s">
        <v>1635</v>
      </c>
      <c r="D99" s="3" t="s">
        <v>395</v>
      </c>
      <c r="E99" s="3" t="s">
        <v>1929</v>
      </c>
      <c r="F99" s="4" t="str">
        <f>INDEX('Revised FFS Payment Calc'!E:E,MATCH(A:A,'Revised FFS Payment Calc'!A:A,0))</f>
        <v>Private</v>
      </c>
      <c r="G99" s="3" t="s">
        <v>1172</v>
      </c>
      <c r="H99" s="2">
        <v>450356.03</v>
      </c>
      <c r="I99" s="31">
        <v>98433.64</v>
      </c>
      <c r="J99" s="2">
        <v>95897.500907470079</v>
      </c>
      <c r="K99" s="4">
        <f t="shared" si="1"/>
        <v>-2536.1390925299202</v>
      </c>
      <c r="L99" s="4" t="str">
        <f>INDEX('Revised FFS Payment Calc'!A:A,MATCH(A:A,'Revised FFS Payment Calc'!A:A,0))</f>
        <v>094224503</v>
      </c>
    </row>
    <row r="100" spans="1:12">
      <c r="A100" s="3" t="s">
        <v>497</v>
      </c>
      <c r="B100" s="3" t="s">
        <v>498</v>
      </c>
      <c r="C100" s="3" t="s">
        <v>1582</v>
      </c>
      <c r="D100" s="3" t="s">
        <v>497</v>
      </c>
      <c r="E100" s="3" t="s">
        <v>1930</v>
      </c>
      <c r="F100" s="4" t="str">
        <f>INDEX('Revised FFS Payment Calc'!E:E,MATCH(A:A,'Revised FFS Payment Calc'!A:A,0))</f>
        <v>Private</v>
      </c>
      <c r="G100" s="3" t="s">
        <v>1176</v>
      </c>
      <c r="H100" s="2">
        <v>1370601.6</v>
      </c>
      <c r="I100" s="31">
        <v>223698.05</v>
      </c>
      <c r="J100" s="2">
        <v>374175.17057419266</v>
      </c>
      <c r="K100" s="4">
        <f t="shared" si="1"/>
        <v>150477.12057419267</v>
      </c>
      <c r="L100" s="4" t="str">
        <f>INDEX('Revised FFS Payment Calc'!A:A,MATCH(A:A,'Revised FFS Payment Calc'!A:A,0))</f>
        <v>112671602</v>
      </c>
    </row>
    <row r="101" spans="1:12">
      <c r="A101" s="3" t="s">
        <v>401</v>
      </c>
      <c r="B101" s="3" t="s">
        <v>402</v>
      </c>
      <c r="C101" s="3" t="s">
        <v>1633</v>
      </c>
      <c r="D101" s="3" t="s">
        <v>401</v>
      </c>
      <c r="E101" s="3" t="s">
        <v>1632</v>
      </c>
      <c r="F101" s="4" t="str">
        <f>INDEX('Revised FFS Payment Calc'!E:E,MATCH(A:A,'Revised FFS Payment Calc'!A:A,0))</f>
        <v>Private</v>
      </c>
      <c r="G101" s="3" t="s">
        <v>1176</v>
      </c>
      <c r="H101" s="2">
        <v>2265507.58</v>
      </c>
      <c r="I101" s="31">
        <v>324547.46000000002</v>
      </c>
      <c r="J101" s="2">
        <v>391650.46083765005</v>
      </c>
      <c r="K101" s="4">
        <f t="shared" si="1"/>
        <v>67103.000837650034</v>
      </c>
      <c r="L101" s="4" t="str">
        <f>INDEX('Revised FFS Payment Calc'!A:A,MATCH(A:A,'Revised FFS Payment Calc'!A:A,0))</f>
        <v>020930601</v>
      </c>
    </row>
    <row r="102" spans="1:12">
      <c r="A102" s="3" t="s">
        <v>416</v>
      </c>
      <c r="B102" s="3" t="s">
        <v>417</v>
      </c>
      <c r="C102" s="3" t="s">
        <v>1627</v>
      </c>
      <c r="D102" s="3" t="s">
        <v>416</v>
      </c>
      <c r="E102" s="3" t="s">
        <v>1626</v>
      </c>
      <c r="F102" s="4" t="str">
        <f>INDEX('Revised FFS Payment Calc'!E:E,MATCH(A:A,'Revised FFS Payment Calc'!A:A,0))</f>
        <v>Private</v>
      </c>
      <c r="G102" s="3" t="s">
        <v>1176</v>
      </c>
      <c r="H102" s="2">
        <v>2699380.59</v>
      </c>
      <c r="I102" s="31">
        <v>167697.69</v>
      </c>
      <c r="J102" s="2">
        <v>340793.65654324525</v>
      </c>
      <c r="K102" s="4">
        <f t="shared" si="1"/>
        <v>173095.96654324525</v>
      </c>
      <c r="L102" s="4" t="str">
        <f>INDEX('Revised FFS Payment Calc'!A:A,MATCH(A:A,'Revised FFS Payment Calc'!A:A,0))</f>
        <v>192622201</v>
      </c>
    </row>
    <row r="103" spans="1:12">
      <c r="A103" s="3" t="s">
        <v>2163</v>
      </c>
      <c r="B103" s="3" t="s">
        <v>1662</v>
      </c>
      <c r="C103" s="3" t="s">
        <v>1661</v>
      </c>
      <c r="D103" s="3" t="s">
        <v>1160</v>
      </c>
      <c r="E103" s="3" t="s">
        <v>1680</v>
      </c>
      <c r="F103" s="4" t="str">
        <f>INDEX('Revised FFS Payment Calc'!E:E,MATCH(A:A,'Revised FFS Payment Calc'!A:A,0))</f>
        <v>Private</v>
      </c>
      <c r="G103" s="3" t="s">
        <v>1176</v>
      </c>
      <c r="H103" s="2">
        <v>1902542.67</v>
      </c>
      <c r="I103" s="31">
        <v>328175.71000000002</v>
      </c>
      <c r="J103" s="2">
        <v>475640.76615784253</v>
      </c>
      <c r="K103" s="4">
        <f t="shared" si="1"/>
        <v>147465.05615784251</v>
      </c>
      <c r="L103" s="4" t="str">
        <f>INDEX('Revised FFS Payment Calc'!A:A,MATCH(A:A,'Revised FFS Payment Calc'!A:A,0))</f>
        <v>415580601</v>
      </c>
    </row>
    <row r="104" spans="1:12">
      <c r="A104" s="3" t="s">
        <v>873</v>
      </c>
      <c r="B104" s="3" t="s">
        <v>874</v>
      </c>
      <c r="C104" s="3" t="s">
        <v>1619</v>
      </c>
      <c r="D104" s="3" t="s">
        <v>873</v>
      </c>
      <c r="E104" s="3" t="s">
        <v>1931</v>
      </c>
      <c r="F104" s="4" t="str">
        <f>INDEX('Revised FFS Payment Calc'!E:E,MATCH(A:A,'Revised FFS Payment Calc'!A:A,0))</f>
        <v>Private</v>
      </c>
      <c r="G104" s="3" t="s">
        <v>1176</v>
      </c>
      <c r="H104" s="2">
        <v>34084257.170000002</v>
      </c>
      <c r="I104" s="31">
        <v>2693358.26</v>
      </c>
      <c r="J104" s="2">
        <v>8241534.9088997794</v>
      </c>
      <c r="K104" s="4">
        <f t="shared" si="1"/>
        <v>5548176.6488997797</v>
      </c>
      <c r="L104" s="4" t="str">
        <f>INDEX('Revised FFS Payment Calc'!A:A,MATCH(A:A,'Revised FFS Payment Calc'!A:A,0))</f>
        <v>127300503</v>
      </c>
    </row>
    <row r="105" spans="1:12">
      <c r="A105" s="3" t="s">
        <v>685</v>
      </c>
      <c r="B105" s="3" t="s">
        <v>686</v>
      </c>
      <c r="C105" s="3" t="s">
        <v>1425</v>
      </c>
      <c r="D105" s="3" t="s">
        <v>685</v>
      </c>
      <c r="E105" s="3" t="s">
        <v>1932</v>
      </c>
      <c r="F105" s="4" t="str">
        <f>INDEX('Revised FFS Payment Calc'!E:E,MATCH(A:A,'Revised FFS Payment Calc'!A:A,0))</f>
        <v>Private</v>
      </c>
      <c r="G105" s="3" t="s">
        <v>1176</v>
      </c>
      <c r="H105" s="2">
        <v>1077331.1499999999</v>
      </c>
      <c r="I105" s="31">
        <v>426089.29000000103</v>
      </c>
      <c r="J105" s="2">
        <v>260035.05474821368</v>
      </c>
      <c r="K105" s="4">
        <f t="shared" si="1"/>
        <v>-166054.23525178735</v>
      </c>
      <c r="L105" s="4" t="str">
        <f>INDEX('Revised FFS Payment Calc'!A:A,MATCH(A:A,'Revised FFS Payment Calc'!A:A,0))</f>
        <v>112697102</v>
      </c>
    </row>
    <row r="106" spans="1:12">
      <c r="A106" s="3" t="s">
        <v>691</v>
      </c>
      <c r="B106" s="3" t="s">
        <v>692</v>
      </c>
      <c r="C106" s="3" t="s">
        <v>1422</v>
      </c>
      <c r="D106" s="3" t="s">
        <v>691</v>
      </c>
      <c r="E106" s="3" t="s">
        <v>1933</v>
      </c>
      <c r="F106" s="4" t="str">
        <f>INDEX('Revised FFS Payment Calc'!E:E,MATCH(A:A,'Revised FFS Payment Calc'!A:A,0))</f>
        <v>Private</v>
      </c>
      <c r="G106" s="3" t="s">
        <v>1176</v>
      </c>
      <c r="H106" s="2">
        <v>7301626.6299999999</v>
      </c>
      <c r="I106" s="31">
        <v>1722532.46</v>
      </c>
      <c r="J106" s="2">
        <v>1197422.3153858455</v>
      </c>
      <c r="K106" s="4">
        <f t="shared" si="1"/>
        <v>-525110.14461415447</v>
      </c>
      <c r="L106" s="4" t="str">
        <f>INDEX('Revised FFS Payment Calc'!A:A,MATCH(A:A,'Revised FFS Payment Calc'!A:A,0))</f>
        <v>139172412</v>
      </c>
    </row>
    <row r="107" spans="1:12">
      <c r="A107" s="3" t="s">
        <v>58</v>
      </c>
      <c r="B107" s="3" t="s">
        <v>59</v>
      </c>
      <c r="C107" s="3" t="s">
        <v>1611</v>
      </c>
      <c r="D107" s="3" t="s">
        <v>58</v>
      </c>
      <c r="E107" s="3" t="s">
        <v>1934</v>
      </c>
      <c r="F107" s="4" t="str">
        <f>INDEX('Revised FFS Payment Calc'!E:E,MATCH(A:A,'Revised FFS Payment Calc'!A:A,0))</f>
        <v>Private</v>
      </c>
      <c r="G107" s="3" t="s">
        <v>1176</v>
      </c>
      <c r="H107" s="2">
        <v>45504407.039999999</v>
      </c>
      <c r="I107" s="31">
        <v>11809504.09</v>
      </c>
      <c r="J107" s="2">
        <v>18463671.940642826</v>
      </c>
      <c r="K107" s="4">
        <f t="shared" si="1"/>
        <v>6654167.8506428264</v>
      </c>
      <c r="L107" s="4" t="str">
        <f>INDEX('Revised FFS Payment Calc'!A:A,MATCH(A:A,'Revised FFS Payment Calc'!A:A,0))</f>
        <v>020844903</v>
      </c>
    </row>
    <row r="108" spans="1:12">
      <c r="A108" s="3" t="s">
        <v>43</v>
      </c>
      <c r="B108" s="3" t="s">
        <v>44</v>
      </c>
      <c r="C108" s="3" t="s">
        <v>1618</v>
      </c>
      <c r="D108" s="3" t="s">
        <v>43</v>
      </c>
      <c r="E108" s="3" t="s">
        <v>1616</v>
      </c>
      <c r="F108" s="4" t="str">
        <f>INDEX('Revised FFS Payment Calc'!E:E,MATCH(A:A,'Revised FFS Payment Calc'!A:A,0))</f>
        <v>Private</v>
      </c>
      <c r="G108" s="3" t="s">
        <v>1176</v>
      </c>
      <c r="H108" s="2">
        <v>249420530.75</v>
      </c>
      <c r="I108" s="31">
        <v>62487498.0200001</v>
      </c>
      <c r="J108" s="2">
        <v>120280596.30592132</v>
      </c>
      <c r="K108" s="4">
        <f t="shared" si="1"/>
        <v>57793098.285921216</v>
      </c>
      <c r="L108" s="4" t="str">
        <f>INDEX('Revised FFS Payment Calc'!A:A,MATCH(A:A,'Revised FFS Payment Calc'!A:A,0))</f>
        <v>138910807</v>
      </c>
    </row>
    <row r="109" spans="1:12">
      <c r="A109" s="3" t="s">
        <v>46</v>
      </c>
      <c r="B109" s="3" t="s">
        <v>47</v>
      </c>
      <c r="C109" s="3" t="s">
        <v>1617</v>
      </c>
      <c r="D109" s="3" t="s">
        <v>46</v>
      </c>
      <c r="E109" s="3" t="s">
        <v>1616</v>
      </c>
      <c r="F109" s="4" t="str">
        <f>INDEX('Revised FFS Payment Calc'!E:E,MATCH(A:A,'Revised FFS Payment Calc'!A:A,0))</f>
        <v>Private</v>
      </c>
      <c r="G109" s="3" t="s">
        <v>1176</v>
      </c>
      <c r="H109" s="2">
        <v>8893373.0299999993</v>
      </c>
      <c r="I109" s="31">
        <v>2697998.4</v>
      </c>
      <c r="J109" s="2">
        <v>3694895.7454862655</v>
      </c>
      <c r="K109" s="4">
        <f t="shared" si="1"/>
        <v>996897.34548626561</v>
      </c>
      <c r="L109" s="4" t="str">
        <f>INDEX('Revised FFS Payment Calc'!A:A,MATCH(A:A,'Revised FFS Payment Calc'!A:A,0))</f>
        <v>354178101</v>
      </c>
    </row>
    <row r="110" spans="1:12">
      <c r="A110" s="3" t="s">
        <v>443</v>
      </c>
      <c r="B110" s="3" t="s">
        <v>444</v>
      </c>
      <c r="C110" s="3" t="s">
        <v>1613</v>
      </c>
      <c r="D110" s="3" t="s">
        <v>443</v>
      </c>
      <c r="E110" s="3" t="s">
        <v>1936</v>
      </c>
      <c r="F110" s="4" t="str">
        <f>INDEX('Revised FFS Payment Calc'!E:E,MATCH(A:A,'Revised FFS Payment Calc'!A:A,0))</f>
        <v>Private</v>
      </c>
      <c r="G110" s="3" t="s">
        <v>1176</v>
      </c>
      <c r="H110" s="2">
        <v>24028376.460000001</v>
      </c>
      <c r="I110" s="31">
        <v>2372982.27</v>
      </c>
      <c r="J110" s="2">
        <v>5196580.2199316788</v>
      </c>
      <c r="K110" s="4">
        <f t="shared" si="1"/>
        <v>2823597.9499316788</v>
      </c>
      <c r="L110" s="4" t="str">
        <f>INDEX('Revised FFS Payment Calc'!A:A,MATCH(A:A,'Revised FFS Payment Calc'!A:A,0))</f>
        <v>138296208</v>
      </c>
    </row>
    <row r="111" spans="1:12">
      <c r="A111" s="3" t="s">
        <v>210</v>
      </c>
      <c r="B111" s="3" t="s">
        <v>211</v>
      </c>
      <c r="C111" s="3" t="s">
        <v>1394</v>
      </c>
      <c r="D111" s="3" t="s">
        <v>210</v>
      </c>
      <c r="E111" s="3" t="s">
        <v>1938</v>
      </c>
      <c r="F111" s="4" t="str">
        <f>INDEX('Revised FFS Payment Calc'!E:E,MATCH(A:A,'Revised FFS Payment Calc'!A:A,0))</f>
        <v>Private</v>
      </c>
      <c r="G111" s="3" t="s">
        <v>1172</v>
      </c>
      <c r="H111" s="2">
        <v>85344</v>
      </c>
      <c r="I111" s="31">
        <v>11168.18</v>
      </c>
      <c r="J111" s="2">
        <v>20734.819435884769</v>
      </c>
      <c r="K111" s="4">
        <f t="shared" si="1"/>
        <v>9566.6394358847683</v>
      </c>
      <c r="L111" s="4" t="str">
        <f>INDEX('Revised FFS Payment Calc'!A:A,MATCH(A:A,'Revised FFS Payment Calc'!A:A,0))</f>
        <v>141858401</v>
      </c>
    </row>
    <row r="112" spans="1:12">
      <c r="A112" s="3" t="s">
        <v>736</v>
      </c>
      <c r="B112" s="3" t="s">
        <v>737</v>
      </c>
      <c r="C112" s="3" t="s">
        <v>1393</v>
      </c>
      <c r="D112" s="3" t="s">
        <v>736</v>
      </c>
      <c r="E112" s="3" t="s">
        <v>1940</v>
      </c>
      <c r="F112" s="4" t="str">
        <f>INDEX('Revised FFS Payment Calc'!E:E,MATCH(A:A,'Revised FFS Payment Calc'!A:A,0))</f>
        <v>Private</v>
      </c>
      <c r="G112" s="3" t="s">
        <v>1176</v>
      </c>
      <c r="H112" s="2">
        <v>43012142.030000001</v>
      </c>
      <c r="I112" s="31">
        <v>4329078.8100000201</v>
      </c>
      <c r="J112" s="2">
        <v>5787627.9772744384</v>
      </c>
      <c r="K112" s="4">
        <f t="shared" si="1"/>
        <v>1458549.1672744183</v>
      </c>
      <c r="L112" s="4" t="str">
        <f>INDEX('Revised FFS Payment Calc'!A:A,MATCH(A:A,'Revised FFS Payment Calc'!A:A,0))</f>
        <v>094108002</v>
      </c>
    </row>
    <row r="113" spans="1:12">
      <c r="A113" s="3" t="s">
        <v>61</v>
      </c>
      <c r="B113" s="3" t="s">
        <v>62</v>
      </c>
      <c r="C113" s="3" t="s">
        <v>1608</v>
      </c>
      <c r="D113" s="3" t="s">
        <v>61</v>
      </c>
      <c r="E113" s="3" t="s">
        <v>1941</v>
      </c>
      <c r="F113" s="4" t="str">
        <f>INDEX('Revised FFS Payment Calc'!E:E,MATCH(A:A,'Revised FFS Payment Calc'!A:A,0))</f>
        <v>Private</v>
      </c>
      <c r="G113" s="3" t="s">
        <v>1176</v>
      </c>
      <c r="H113" s="2">
        <v>1561360.59</v>
      </c>
      <c r="I113" s="31">
        <v>244928.79</v>
      </c>
      <c r="J113" s="2">
        <v>327421.93463914248</v>
      </c>
      <c r="K113" s="4">
        <f t="shared" si="1"/>
        <v>82493.144639142469</v>
      </c>
      <c r="L113" s="4" t="str">
        <f>INDEX('Revised FFS Payment Calc'!A:A,MATCH(A:A,'Revised FFS Payment Calc'!A:A,0))</f>
        <v>094222903</v>
      </c>
    </row>
    <row r="114" spans="1:12">
      <c r="A114" s="3" t="s">
        <v>1159</v>
      </c>
      <c r="B114" s="3" t="s">
        <v>1607</v>
      </c>
      <c r="C114" s="3" t="s">
        <v>1606</v>
      </c>
      <c r="D114" s="3" t="s">
        <v>1159</v>
      </c>
      <c r="E114" s="3" t="s">
        <v>1942</v>
      </c>
      <c r="F114" s="4" t="str">
        <f>INDEX('Revised FFS Payment Calc'!E:E,MATCH(A:A,'Revised FFS Payment Calc'!A:A,0))</f>
        <v>Private</v>
      </c>
      <c r="G114" s="3" t="s">
        <v>1176</v>
      </c>
      <c r="H114" s="2">
        <v>77129442.370000005</v>
      </c>
      <c r="I114" s="31">
        <v>7174304.21</v>
      </c>
      <c r="J114" s="2">
        <v>14090796.967323093</v>
      </c>
      <c r="K114" s="4">
        <f t="shared" si="1"/>
        <v>6916492.7573230928</v>
      </c>
      <c r="L114" s="4" t="str">
        <f>INDEX('Revised FFS Payment Calc'!A:A,MATCH(A:A,'Revised FFS Payment Calc'!A:A,0))</f>
        <v>121775403</v>
      </c>
    </row>
    <row r="115" spans="1:12">
      <c r="A115" s="3" t="s">
        <v>452</v>
      </c>
      <c r="B115" s="3" t="s">
        <v>453</v>
      </c>
      <c r="C115" s="3" t="s">
        <v>1609</v>
      </c>
      <c r="D115" s="3" t="s">
        <v>452</v>
      </c>
      <c r="E115" s="3" t="s">
        <v>1681</v>
      </c>
      <c r="F115" s="4" t="str">
        <f>INDEX('Revised FFS Payment Calc'!E:E,MATCH(A:A,'Revised FFS Payment Calc'!A:A,0))</f>
        <v>Private</v>
      </c>
      <c r="G115" s="3" t="s">
        <v>1176</v>
      </c>
      <c r="H115" s="2">
        <v>1793013.96</v>
      </c>
      <c r="I115" s="31">
        <v>383175.93</v>
      </c>
      <c r="J115" s="2">
        <v>489791.6938877689</v>
      </c>
      <c r="K115" s="4">
        <f t="shared" si="1"/>
        <v>106615.7638877689</v>
      </c>
      <c r="L115" s="4" t="str">
        <f>INDEX('Revised FFS Payment Calc'!A:A,MATCH(A:A,'Revised FFS Payment Calc'!A:A,0))</f>
        <v>020811801</v>
      </c>
    </row>
    <row r="116" spans="1:12">
      <c r="A116" s="3" t="s">
        <v>458</v>
      </c>
      <c r="B116" s="3" t="s">
        <v>459</v>
      </c>
      <c r="C116" s="3" t="s">
        <v>1605</v>
      </c>
      <c r="D116" s="3" t="s">
        <v>458</v>
      </c>
      <c r="E116" s="3" t="s">
        <v>1943</v>
      </c>
      <c r="F116" s="4" t="str">
        <f>INDEX('Revised FFS Payment Calc'!E:E,MATCH(A:A,'Revised FFS Payment Calc'!A:A,0))</f>
        <v>Private</v>
      </c>
      <c r="G116" s="3" t="s">
        <v>1176</v>
      </c>
      <c r="H116" s="2">
        <v>1230548.4099999999</v>
      </c>
      <c r="I116" s="31">
        <v>154600.07999999999</v>
      </c>
      <c r="J116" s="2">
        <v>214100.88827528688</v>
      </c>
      <c r="K116" s="4">
        <f t="shared" si="1"/>
        <v>59500.808275286894</v>
      </c>
      <c r="L116" s="4" t="str">
        <f>INDEX('Revised FFS Payment Calc'!A:A,MATCH(A:A,'Revised FFS Payment Calc'!A:A,0))</f>
        <v>136436606</v>
      </c>
    </row>
    <row r="117" spans="1:12">
      <c r="A117" s="3" t="s">
        <v>55</v>
      </c>
      <c r="B117" s="3" t="s">
        <v>56</v>
      </c>
      <c r="C117" s="3" t="s">
        <v>1614</v>
      </c>
      <c r="D117" s="3" t="s">
        <v>55</v>
      </c>
      <c r="E117" s="3" t="s">
        <v>1944</v>
      </c>
      <c r="F117" s="4" t="str">
        <f>INDEX('Revised FFS Payment Calc'!E:E,MATCH(A:A,'Revised FFS Payment Calc'!A:A,0))</f>
        <v>Private</v>
      </c>
      <c r="G117" s="3" t="s">
        <v>1176</v>
      </c>
      <c r="H117" s="2">
        <v>6701421.4699999997</v>
      </c>
      <c r="I117" s="31">
        <v>853299.58999999904</v>
      </c>
      <c r="J117" s="2">
        <v>1225274.4406564957</v>
      </c>
      <c r="K117" s="4">
        <f t="shared" si="1"/>
        <v>371974.85065649671</v>
      </c>
      <c r="L117" s="4" t="str">
        <f>INDEX('Revised FFS Payment Calc'!A:A,MATCH(A:A,'Revised FFS Payment Calc'!A:A,0))</f>
        <v>020976902</v>
      </c>
    </row>
    <row r="118" spans="1:12">
      <c r="A118" s="3" t="s">
        <v>806</v>
      </c>
      <c r="B118" s="3" t="s">
        <v>807</v>
      </c>
      <c r="C118" s="3" t="s">
        <v>1351</v>
      </c>
      <c r="D118" s="3" t="s">
        <v>806</v>
      </c>
      <c r="E118" s="3" t="s">
        <v>1901</v>
      </c>
      <c r="F118" s="4" t="str">
        <f>INDEX('Revised FFS Payment Calc'!E:E,MATCH(A:A,'Revised FFS Payment Calc'!A:A,0))</f>
        <v>Private</v>
      </c>
      <c r="G118" s="3" t="s">
        <v>1176</v>
      </c>
      <c r="H118" s="2">
        <v>16062834.060000001</v>
      </c>
      <c r="I118" s="31">
        <v>995757.37000000104</v>
      </c>
      <c r="J118" s="2">
        <v>2150344.0443618419</v>
      </c>
      <c r="K118" s="4">
        <f t="shared" si="1"/>
        <v>1154586.6743618408</v>
      </c>
      <c r="L118" s="4" t="str">
        <f>INDEX('Revised FFS Payment Calc'!A:A,MATCH(A:A,'Revised FFS Payment Calc'!A:A,0))</f>
        <v>391575301</v>
      </c>
    </row>
    <row r="119" spans="1:12">
      <c r="A119" s="3" t="s">
        <v>422</v>
      </c>
      <c r="B119" s="3" t="s">
        <v>423</v>
      </c>
      <c r="C119" s="3" t="s">
        <v>1624</v>
      </c>
      <c r="D119" s="3" t="s">
        <v>422</v>
      </c>
      <c r="E119" s="3" t="s">
        <v>1945</v>
      </c>
      <c r="F119" s="4" t="str">
        <f>INDEX('Revised FFS Payment Calc'!E:E,MATCH(A:A,'Revised FFS Payment Calc'!A:A,0))</f>
        <v>Private</v>
      </c>
      <c r="G119" s="3" t="s">
        <v>1176</v>
      </c>
      <c r="H119" s="2">
        <v>107689661.95999999</v>
      </c>
      <c r="I119" s="31">
        <v>6202716.9300000099</v>
      </c>
      <c r="J119" s="2">
        <v>10801965.890930464</v>
      </c>
      <c r="K119" s="4">
        <f t="shared" si="1"/>
        <v>4599248.9609304545</v>
      </c>
      <c r="L119" s="4" t="str">
        <f>INDEX('Revised FFS Payment Calc'!A:A,MATCH(A:A,'Revised FFS Payment Calc'!A:A,0))</f>
        <v>121807504</v>
      </c>
    </row>
    <row r="120" spans="1:12">
      <c r="A120" s="3" t="s">
        <v>102</v>
      </c>
      <c r="B120" s="3" t="s">
        <v>103</v>
      </c>
      <c r="C120" s="3" t="s">
        <v>1527</v>
      </c>
      <c r="D120" s="3" t="s">
        <v>102</v>
      </c>
      <c r="E120" s="3" t="s">
        <v>1682</v>
      </c>
      <c r="F120" s="4" t="str">
        <f>INDEX('Revised FFS Payment Calc'!E:E,MATCH(A:A,'Revised FFS Payment Calc'!A:A,0))</f>
        <v>Private</v>
      </c>
      <c r="G120" s="3" t="s">
        <v>1176</v>
      </c>
      <c r="H120" s="2">
        <v>104166.74</v>
      </c>
      <c r="I120" s="31">
        <v>3003.89</v>
      </c>
      <c r="J120" s="2">
        <v>13751.528226391694</v>
      </c>
      <c r="K120" s="4">
        <f t="shared" si="1"/>
        <v>10747.638226391695</v>
      </c>
      <c r="L120" s="4" t="str">
        <f>INDEX('Revised FFS Payment Calc'!A:A,MATCH(A:A,'Revised FFS Payment Calc'!A:A,0))</f>
        <v>363070901</v>
      </c>
    </row>
    <row r="121" spans="1:12">
      <c r="A121" s="3" t="s">
        <v>234</v>
      </c>
      <c r="B121" s="3" t="s">
        <v>235</v>
      </c>
      <c r="C121" s="3" t="s">
        <v>1348</v>
      </c>
      <c r="D121" s="3" t="s">
        <v>234</v>
      </c>
      <c r="E121" s="3" t="s">
        <v>1685</v>
      </c>
      <c r="F121" s="4" t="str">
        <f>INDEX('Revised FFS Payment Calc'!E:E,MATCH(A:A,'Revised FFS Payment Calc'!A:A,0))</f>
        <v>Private</v>
      </c>
      <c r="G121" s="3" t="s">
        <v>1172</v>
      </c>
      <c r="H121" s="2">
        <v>28740.65</v>
      </c>
      <c r="I121" s="31">
        <v>13302.49</v>
      </c>
      <c r="J121" s="2">
        <v>17068.183121231152</v>
      </c>
      <c r="K121" s="4">
        <f t="shared" si="1"/>
        <v>3765.693121231152</v>
      </c>
      <c r="L121" s="4" t="str">
        <f>INDEX('Revised FFS Payment Calc'!A:A,MATCH(A:A,'Revised FFS Payment Calc'!A:A,0))</f>
        <v>316360201</v>
      </c>
    </row>
    <row r="122" spans="1:12">
      <c r="A122" s="3" t="s">
        <v>833</v>
      </c>
      <c r="B122" s="3" t="s">
        <v>834</v>
      </c>
      <c r="C122" s="3" t="s">
        <v>1318</v>
      </c>
      <c r="D122" s="3" t="s">
        <v>833</v>
      </c>
      <c r="E122" s="3" t="s">
        <v>1946</v>
      </c>
      <c r="F122" s="4" t="str">
        <f>INDEX('Revised FFS Payment Calc'!E:E,MATCH(A:A,'Revised FFS Payment Calc'!A:A,0))</f>
        <v>Private</v>
      </c>
      <c r="G122" s="3" t="s">
        <v>1176</v>
      </c>
      <c r="H122" s="2">
        <v>3181533.9</v>
      </c>
      <c r="I122" s="31">
        <v>514611.51</v>
      </c>
      <c r="J122" s="2">
        <v>802911.89219422359</v>
      </c>
      <c r="K122" s="4">
        <f t="shared" si="1"/>
        <v>288300.38219422358</v>
      </c>
      <c r="L122" s="4" t="str">
        <f>INDEX('Revised FFS Payment Calc'!A:A,MATCH(A:A,'Revised FFS Payment Calc'!A:A,0))</f>
        <v>326725404</v>
      </c>
    </row>
    <row r="123" spans="1:12">
      <c r="A123" s="3" t="s">
        <v>1796</v>
      </c>
      <c r="B123" s="3" t="s">
        <v>1601</v>
      </c>
      <c r="C123" s="3" t="s">
        <v>1600</v>
      </c>
      <c r="D123" s="3" t="s">
        <v>1599</v>
      </c>
      <c r="E123" s="3" t="s">
        <v>1598</v>
      </c>
      <c r="F123" s="4" t="str">
        <f>INDEX('Revised FFS Payment Calc'!E:E,MATCH(A:A,'Revised FFS Payment Calc'!A:A,0))</f>
        <v>Private</v>
      </c>
      <c r="G123" s="3" t="s">
        <v>1176</v>
      </c>
      <c r="H123" s="2">
        <v>1567505.28</v>
      </c>
      <c r="I123" s="31">
        <v>83428.23</v>
      </c>
      <c r="J123" s="2">
        <v>153843.62611168573</v>
      </c>
      <c r="K123" s="4">
        <f t="shared" si="1"/>
        <v>70415.396111685739</v>
      </c>
      <c r="L123" s="4" t="str">
        <f>INDEX('Revised FFS Payment Calc'!A:A,MATCH(A:A,'Revised FFS Payment Calc'!A:A,0))</f>
        <v>409332001</v>
      </c>
    </row>
    <row r="124" spans="1:12">
      <c r="A124" s="3" t="s">
        <v>64</v>
      </c>
      <c r="B124" s="3" t="s">
        <v>65</v>
      </c>
      <c r="C124" s="3" t="s">
        <v>1587</v>
      </c>
      <c r="D124" s="3" t="s">
        <v>64</v>
      </c>
      <c r="E124" s="3" t="s">
        <v>1586</v>
      </c>
      <c r="F124" s="4" t="str">
        <f>INDEX('Revised FFS Payment Calc'!E:E,MATCH(A:A,'Revised FFS Payment Calc'!A:A,0))</f>
        <v>Private</v>
      </c>
      <c r="G124" s="3" t="s">
        <v>1176</v>
      </c>
      <c r="H124" s="2">
        <v>554129.13</v>
      </c>
      <c r="I124" s="31">
        <v>442416.859999999</v>
      </c>
      <c r="J124" s="2">
        <v>283232.8928586024</v>
      </c>
      <c r="K124" s="4">
        <f t="shared" si="1"/>
        <v>-159183.9671413966</v>
      </c>
      <c r="L124" s="4" t="str">
        <f>INDEX('Revised FFS Payment Calc'!A:A,MATCH(A:A,'Revised FFS Payment Calc'!A:A,0))</f>
        <v>135033210</v>
      </c>
    </row>
    <row r="125" spans="1:12">
      <c r="A125" s="3" t="s">
        <v>1583</v>
      </c>
      <c r="B125" s="3" t="s">
        <v>1585</v>
      </c>
      <c r="C125" s="3" t="s">
        <v>1584</v>
      </c>
      <c r="D125" s="3" t="s">
        <v>1583</v>
      </c>
      <c r="E125" s="3" t="s">
        <v>1947</v>
      </c>
      <c r="F125" s="4" t="str">
        <f>INDEX('Revised FFS Payment Calc'!E:E,MATCH(A:A,'Revised FFS Payment Calc'!A:A,0))</f>
        <v>Private</v>
      </c>
      <c r="G125" s="3" t="s">
        <v>1176</v>
      </c>
      <c r="H125" s="2">
        <v>36036.51</v>
      </c>
      <c r="I125" s="31">
        <v>28138.71</v>
      </c>
      <c r="J125" s="2">
        <v>22933.405466077187</v>
      </c>
      <c r="K125" s="4">
        <f t="shared" si="1"/>
        <v>-5205.304533922812</v>
      </c>
      <c r="L125" s="4" t="str">
        <f>INDEX('Revised FFS Payment Calc'!A:A,MATCH(A:A,'Revised FFS Payment Calc'!A:A,0))</f>
        <v>281406304</v>
      </c>
    </row>
    <row r="126" spans="1:12">
      <c r="A126" s="3" t="s">
        <v>425</v>
      </c>
      <c r="B126" s="3" t="s">
        <v>426</v>
      </c>
      <c r="C126" s="3" t="s">
        <v>1623</v>
      </c>
      <c r="D126" s="3" t="s">
        <v>425</v>
      </c>
      <c r="E126" s="3" t="s">
        <v>1688</v>
      </c>
      <c r="F126" s="4" t="str">
        <f>INDEX('Revised FFS Payment Calc'!E:E,MATCH(A:A,'Revised FFS Payment Calc'!A:A,0))</f>
        <v>Private</v>
      </c>
      <c r="G126" s="3" t="s">
        <v>1176</v>
      </c>
      <c r="H126" s="2">
        <v>62847131.789999999</v>
      </c>
      <c r="I126" s="31">
        <v>4224852.0300000198</v>
      </c>
      <c r="J126" s="2">
        <v>7202330.0422847858</v>
      </c>
      <c r="K126" s="4">
        <f t="shared" si="1"/>
        <v>2977478.012284766</v>
      </c>
      <c r="L126" s="4" t="str">
        <f>INDEX('Revised FFS Payment Calc'!A:A,MATCH(A:A,'Revised FFS Payment Calc'!A:A,0))</f>
        <v>020841501</v>
      </c>
    </row>
    <row r="127" spans="1:12">
      <c r="A127" s="3" t="s">
        <v>67</v>
      </c>
      <c r="B127" s="3" t="s">
        <v>68</v>
      </c>
      <c r="C127" s="3" t="s">
        <v>1579</v>
      </c>
      <c r="D127" s="3" t="s">
        <v>67</v>
      </c>
      <c r="E127" s="3" t="s">
        <v>1689</v>
      </c>
      <c r="F127" s="4" t="str">
        <f>INDEX('Revised FFS Payment Calc'!E:E,MATCH(A:A,'Revised FFS Payment Calc'!A:A,0))</f>
        <v>Private</v>
      </c>
      <c r="G127" s="3" t="s">
        <v>1176</v>
      </c>
      <c r="H127" s="2">
        <v>106246227.93000001</v>
      </c>
      <c r="I127" s="31">
        <v>25017226.93</v>
      </c>
      <c r="J127" s="2">
        <v>34460387.351386644</v>
      </c>
      <c r="K127" s="4">
        <f t="shared" si="1"/>
        <v>9443160.4213866442</v>
      </c>
      <c r="L127" s="4" t="str">
        <f>INDEX('Revised FFS Payment Calc'!A:A,MATCH(A:A,'Revised FFS Payment Calc'!A:A,0))</f>
        <v>021184901</v>
      </c>
    </row>
    <row r="128" spans="1:12">
      <c r="A128" s="3" t="s">
        <v>506</v>
      </c>
      <c r="B128" s="3" t="s">
        <v>507</v>
      </c>
      <c r="C128" s="3" t="s">
        <v>1576</v>
      </c>
      <c r="D128" s="3" t="s">
        <v>506</v>
      </c>
      <c r="E128" s="3" t="s">
        <v>1575</v>
      </c>
      <c r="F128" s="4" t="str">
        <f>INDEX('Revised FFS Payment Calc'!E:E,MATCH(A:A,'Revised FFS Payment Calc'!A:A,0))</f>
        <v>Private</v>
      </c>
      <c r="G128" s="3" t="s">
        <v>1176</v>
      </c>
      <c r="H128" s="2">
        <v>120213.56</v>
      </c>
      <c r="I128" s="31">
        <v>10990.32</v>
      </c>
      <c r="J128" s="2">
        <v>24113.123937202472</v>
      </c>
      <c r="K128" s="4">
        <f t="shared" si="1"/>
        <v>13122.803937202472</v>
      </c>
      <c r="L128" s="4" t="str">
        <f>INDEX('Revised FFS Payment Calc'!A:A,MATCH(A:A,'Revised FFS Payment Calc'!A:A,0))</f>
        <v>094221102</v>
      </c>
    </row>
    <row r="129" spans="1:12">
      <c r="A129" s="3" t="s">
        <v>368</v>
      </c>
      <c r="B129" s="3" t="s">
        <v>369</v>
      </c>
      <c r="C129" s="3" t="s">
        <v>1651</v>
      </c>
      <c r="D129" s="3" t="s">
        <v>368</v>
      </c>
      <c r="E129" s="3" t="s">
        <v>1690</v>
      </c>
      <c r="F129" s="4" t="str">
        <f>INDEX('Revised FFS Payment Calc'!E:E,MATCH(A:A,'Revised FFS Payment Calc'!A:A,0))</f>
        <v>Private</v>
      </c>
      <c r="G129" s="3" t="s">
        <v>1176</v>
      </c>
      <c r="H129" s="2">
        <v>62436619.990000002</v>
      </c>
      <c r="I129" s="31">
        <v>3433629.44</v>
      </c>
      <c r="J129" s="2">
        <v>7300429.2559411442</v>
      </c>
      <c r="K129" s="4">
        <f t="shared" si="1"/>
        <v>3866799.8159411442</v>
      </c>
      <c r="L129" s="4" t="str">
        <f>INDEX('Revised FFS Payment Calc'!A:A,MATCH(A:A,'Revised FFS Payment Calc'!A:A,0))</f>
        <v>020973601</v>
      </c>
    </row>
    <row r="130" spans="1:12">
      <c r="A130" s="3" t="s">
        <v>721</v>
      </c>
      <c r="B130" s="3" t="s">
        <v>722</v>
      </c>
      <c r="C130" s="3" t="s">
        <v>1569</v>
      </c>
      <c r="D130" s="3" t="s">
        <v>721</v>
      </c>
      <c r="E130" s="3" t="s">
        <v>1691</v>
      </c>
      <c r="F130" s="4" t="str">
        <f>INDEX('Revised FFS Payment Calc'!E:E,MATCH(A:A,'Revised FFS Payment Calc'!A:A,0))</f>
        <v>Private</v>
      </c>
      <c r="G130" s="3" t="s">
        <v>1176</v>
      </c>
      <c r="H130" s="2">
        <v>38795342.710000001</v>
      </c>
      <c r="I130" s="31">
        <v>6475764.5999999996</v>
      </c>
      <c r="J130" s="2">
        <v>3656902.3058474581</v>
      </c>
      <c r="K130" s="4">
        <f t="shared" ref="K130:K193" si="2">J130-I130</f>
        <v>-2818862.2941525416</v>
      </c>
      <c r="L130" s="4" t="str">
        <f>INDEX('Revised FFS Payment Calc'!A:A,MATCH(A:A,'Revised FFS Payment Calc'!A:A,0))</f>
        <v>127319504</v>
      </c>
    </row>
    <row r="131" spans="1:12">
      <c r="A131" s="3" t="s">
        <v>1793</v>
      </c>
      <c r="B131" s="3" t="s">
        <v>516</v>
      </c>
      <c r="C131" s="3" t="s">
        <v>1571</v>
      </c>
      <c r="D131" s="3" t="s">
        <v>515</v>
      </c>
      <c r="E131" s="3" t="s">
        <v>1570</v>
      </c>
      <c r="F131" s="4" t="str">
        <f>INDEX('Revised FFS Payment Calc'!E:E,MATCH(A:A,'Revised FFS Payment Calc'!A:A,0))</f>
        <v>Private</v>
      </c>
      <c r="G131" s="3" t="s">
        <v>1176</v>
      </c>
      <c r="H131" s="2">
        <v>21140682.510000002</v>
      </c>
      <c r="I131" s="31">
        <v>1205595.25</v>
      </c>
      <c r="J131" s="2">
        <v>2042883.4244839526</v>
      </c>
      <c r="K131" s="4">
        <f t="shared" si="2"/>
        <v>837288.17448395258</v>
      </c>
      <c r="L131" s="4" t="str">
        <f>INDEX('Revised FFS Payment Calc'!A:A,MATCH(A:A,'Revised FFS Payment Calc'!A:A,0))</f>
        <v>408600101</v>
      </c>
    </row>
    <row r="132" spans="1:12">
      <c r="A132" s="3" t="s">
        <v>709</v>
      </c>
      <c r="B132" s="3" t="s">
        <v>710</v>
      </c>
      <c r="C132" s="3" t="s">
        <v>1413</v>
      </c>
      <c r="D132" s="3" t="s">
        <v>709</v>
      </c>
      <c r="E132" s="3" t="s">
        <v>1692</v>
      </c>
      <c r="F132" s="4" t="str">
        <f>INDEX('Revised FFS Payment Calc'!E:E,MATCH(A:A,'Revised FFS Payment Calc'!A:A,0))</f>
        <v>Private</v>
      </c>
      <c r="G132" s="3" t="s">
        <v>1176</v>
      </c>
      <c r="H132" s="2">
        <v>708883.28</v>
      </c>
      <c r="I132" s="31">
        <v>213974.83</v>
      </c>
      <c r="J132" s="2">
        <v>362592.89102604747</v>
      </c>
      <c r="K132" s="4">
        <f t="shared" si="2"/>
        <v>148618.06102604748</v>
      </c>
      <c r="L132" s="4" t="str">
        <f>INDEX('Revised FFS Payment Calc'!A:A,MATCH(A:A,'Revised FFS Payment Calc'!A:A,0))</f>
        <v>133258705</v>
      </c>
    </row>
    <row r="133" spans="1:12">
      <c r="A133" s="3" t="s">
        <v>715</v>
      </c>
      <c r="B133" s="3" t="s">
        <v>716</v>
      </c>
      <c r="C133" s="3" t="s">
        <v>1410</v>
      </c>
      <c r="D133" s="3" t="s">
        <v>715</v>
      </c>
      <c r="E133" s="3" t="s">
        <v>1948</v>
      </c>
      <c r="F133" s="4" t="str">
        <f>INDEX('Revised FFS Payment Calc'!E:E,MATCH(A:A,'Revised FFS Payment Calc'!A:A,0))</f>
        <v>Private</v>
      </c>
      <c r="G133" s="3" t="s">
        <v>1176</v>
      </c>
      <c r="H133" s="2">
        <v>1512312.01</v>
      </c>
      <c r="I133" s="31">
        <v>257730.21</v>
      </c>
      <c r="J133" s="2">
        <v>374596.4156393038</v>
      </c>
      <c r="K133" s="4">
        <f t="shared" si="2"/>
        <v>116866.20563930381</v>
      </c>
      <c r="L133" s="4" t="str">
        <f>INDEX('Revised FFS Payment Calc'!A:A,MATCH(A:A,'Revised FFS Payment Calc'!A:A,0))</f>
        <v>127263503</v>
      </c>
    </row>
    <row r="134" spans="1:12">
      <c r="A134" s="3" t="s">
        <v>1171</v>
      </c>
      <c r="B134" s="3" t="s">
        <v>1568</v>
      </c>
      <c r="C134" s="3" t="s">
        <v>2109</v>
      </c>
      <c r="D134" s="3" t="s">
        <v>1171</v>
      </c>
      <c r="E134" s="3" t="s">
        <v>2111</v>
      </c>
      <c r="F134" s="4" t="str">
        <f>INDEX('Revised FFS Payment Calc'!E:E,MATCH(A:A,'Revised FFS Payment Calc'!A:A,0))</f>
        <v>Private</v>
      </c>
      <c r="G134" s="3" t="s">
        <v>1176</v>
      </c>
      <c r="H134" s="2">
        <v>48148.98</v>
      </c>
      <c r="I134" s="31">
        <v>2198.33</v>
      </c>
      <c r="J134" s="2">
        <v>10443.509979174285</v>
      </c>
      <c r="K134" s="4">
        <f t="shared" si="2"/>
        <v>8245.1799791742851</v>
      </c>
      <c r="L134" s="4" t="str">
        <f>INDEX('Revised FFS Payment Calc'!A:A,MATCH(A:A,'Revised FFS Payment Calc'!A:A,0))</f>
        <v>358006001</v>
      </c>
    </row>
    <row r="135" spans="1:12">
      <c r="A135" s="3" t="s">
        <v>171</v>
      </c>
      <c r="B135" s="3" t="s">
        <v>172</v>
      </c>
      <c r="C135" s="3" t="s">
        <v>1458</v>
      </c>
      <c r="D135" s="3" t="s">
        <v>171</v>
      </c>
      <c r="E135" s="3" t="s">
        <v>1949</v>
      </c>
      <c r="F135" s="4" t="str">
        <f>INDEX('Revised FFS Payment Calc'!E:E,MATCH(A:A,'Revised FFS Payment Calc'!A:A,0))</f>
        <v>Private</v>
      </c>
      <c r="G135" s="3" t="s">
        <v>1176</v>
      </c>
      <c r="H135" s="2">
        <v>143924.81</v>
      </c>
      <c r="I135" s="31">
        <v>17604.98</v>
      </c>
      <c r="J135" s="2">
        <v>28804.698696583113</v>
      </c>
      <c r="K135" s="4">
        <f t="shared" si="2"/>
        <v>11199.718696583113</v>
      </c>
      <c r="L135" s="4" t="str">
        <f>INDEX('Revised FFS Payment Calc'!A:A,MATCH(A:A,'Revised FFS Payment Calc'!A:A,0))</f>
        <v>331242301</v>
      </c>
    </row>
    <row r="136" spans="1:12">
      <c r="A136" s="3" t="s">
        <v>1144</v>
      </c>
      <c r="B136" s="3" t="s">
        <v>1145</v>
      </c>
      <c r="C136" s="3" t="s">
        <v>1693</v>
      </c>
      <c r="D136" s="3" t="s">
        <v>1144</v>
      </c>
      <c r="E136" s="3" t="s">
        <v>2112</v>
      </c>
      <c r="F136" s="4" t="str">
        <f>INDEX('Revised FFS Payment Calc'!E:E,MATCH(A:A,'Revised FFS Payment Calc'!A:A,0))</f>
        <v>Private</v>
      </c>
      <c r="G136" s="3" t="s">
        <v>1172</v>
      </c>
      <c r="H136" s="2">
        <v>16072</v>
      </c>
      <c r="I136" s="31">
        <v>7410.75</v>
      </c>
      <c r="J136" s="2">
        <v>5579.5734480214151</v>
      </c>
      <c r="K136" s="4">
        <f t="shared" si="2"/>
        <v>-1831.1765519785849</v>
      </c>
      <c r="L136" s="4" t="str">
        <f>INDEX('Revised FFS Payment Calc'!A:A,MATCH(A:A,'Revised FFS Payment Calc'!A:A,0))</f>
        <v>391576104</v>
      </c>
    </row>
    <row r="137" spans="1:12">
      <c r="A137" s="3" t="s">
        <v>812</v>
      </c>
      <c r="B137" s="3" t="s">
        <v>813</v>
      </c>
      <c r="C137" s="3" t="s">
        <v>1343</v>
      </c>
      <c r="D137" s="3" t="s">
        <v>812</v>
      </c>
      <c r="E137" s="3" t="s">
        <v>1695</v>
      </c>
      <c r="F137" s="4" t="str">
        <f>INDEX('Revised FFS Payment Calc'!E:E,MATCH(A:A,'Revised FFS Payment Calc'!A:A,0))</f>
        <v>Private</v>
      </c>
      <c r="G137" s="3" t="s">
        <v>1172</v>
      </c>
      <c r="H137" s="2">
        <v>20727</v>
      </c>
      <c r="I137" s="31">
        <v>11963.02</v>
      </c>
      <c r="J137" s="2">
        <v>34012.220902480331</v>
      </c>
      <c r="K137" s="4">
        <f t="shared" si="2"/>
        <v>22049.20090248033</v>
      </c>
      <c r="L137" s="4" t="str">
        <f>INDEX('Revised FFS Payment Calc'!A:A,MATCH(A:A,'Revised FFS Payment Calc'!A:A,0))</f>
        <v>176354201</v>
      </c>
    </row>
    <row r="138" spans="1:12">
      <c r="A138" s="3" t="s">
        <v>1558</v>
      </c>
      <c r="B138" s="3" t="s">
        <v>1560</v>
      </c>
      <c r="C138" s="3" t="s">
        <v>1559</v>
      </c>
      <c r="D138" s="3" t="s">
        <v>1558</v>
      </c>
      <c r="E138" s="3" t="s">
        <v>1696</v>
      </c>
      <c r="F138" s="4" t="str">
        <f>INDEX('Revised FFS Payment Calc'!E:E,MATCH(A:A,'Revised FFS Payment Calc'!A:A,0))</f>
        <v>Private</v>
      </c>
      <c r="G138" s="3" t="s">
        <v>1176</v>
      </c>
      <c r="H138" s="2">
        <v>22273452.57</v>
      </c>
      <c r="I138" s="31">
        <v>1675912.21</v>
      </c>
      <c r="J138" s="2">
        <v>3337800.0686274911</v>
      </c>
      <c r="K138" s="4">
        <f t="shared" si="2"/>
        <v>1661887.8586274912</v>
      </c>
      <c r="L138" s="4" t="str">
        <f>INDEX('Revised FFS Payment Calc'!A:A,MATCH(A:A,'Revised FFS Payment Calc'!A:A,0))</f>
        <v>378029801</v>
      </c>
    </row>
    <row r="139" spans="1:12">
      <c r="A139" s="3" t="s">
        <v>524</v>
      </c>
      <c r="B139" s="3" t="s">
        <v>525</v>
      </c>
      <c r="C139" s="3" t="s">
        <v>1404</v>
      </c>
      <c r="D139" s="3" t="s">
        <v>524</v>
      </c>
      <c r="E139" s="3" t="s">
        <v>1697</v>
      </c>
      <c r="F139" s="4" t="str">
        <f>INDEX('Revised FFS Payment Calc'!E:E,MATCH(A:A,'Revised FFS Payment Calc'!A:A,0))</f>
        <v>Private</v>
      </c>
      <c r="G139" s="3" t="s">
        <v>1176</v>
      </c>
      <c r="H139" s="2">
        <v>623483.74</v>
      </c>
      <c r="I139" s="31">
        <v>142182.82999999999</v>
      </c>
      <c r="J139" s="2">
        <v>118007.13174258858</v>
      </c>
      <c r="K139" s="4">
        <f t="shared" si="2"/>
        <v>-24175.698257411408</v>
      </c>
      <c r="L139" s="4" t="str">
        <f>INDEX('Revised FFS Payment Calc'!A:A,MATCH(A:A,'Revised FFS Payment Calc'!A:A,0))</f>
        <v>219336901</v>
      </c>
    </row>
    <row r="140" spans="1:12">
      <c r="A140" s="3" t="s">
        <v>815</v>
      </c>
      <c r="B140" s="3" t="s">
        <v>816</v>
      </c>
      <c r="C140" s="3" t="s">
        <v>1341</v>
      </c>
      <c r="D140" s="3" t="s">
        <v>815</v>
      </c>
      <c r="E140" s="3" t="s">
        <v>1698</v>
      </c>
      <c r="F140" s="4" t="str">
        <f>INDEX('Revised FFS Payment Calc'!E:E,MATCH(A:A,'Revised FFS Payment Calc'!A:A,0))</f>
        <v>Private</v>
      </c>
      <c r="G140" s="3" t="s">
        <v>1176</v>
      </c>
      <c r="H140" s="2">
        <v>14470808.82</v>
      </c>
      <c r="I140" s="31">
        <v>1174994.78</v>
      </c>
      <c r="J140" s="2">
        <v>2471271.2360341554</v>
      </c>
      <c r="K140" s="4">
        <f t="shared" si="2"/>
        <v>1296276.4560341553</v>
      </c>
      <c r="L140" s="4" t="str">
        <f>INDEX('Revised FFS Payment Calc'!A:A,MATCH(A:A,'Revised FFS Payment Calc'!A:A,0))</f>
        <v>354018901</v>
      </c>
    </row>
    <row r="141" spans="1:12">
      <c r="A141" s="3" t="s">
        <v>860</v>
      </c>
      <c r="B141" s="3" t="s">
        <v>861</v>
      </c>
      <c r="C141" s="3" t="s">
        <v>1308</v>
      </c>
      <c r="D141" s="3" t="s">
        <v>860</v>
      </c>
      <c r="E141" s="3" t="s">
        <v>1952</v>
      </c>
      <c r="F141" s="4" t="str">
        <f>INDEX('Revised FFS Payment Calc'!E:E,MATCH(A:A,'Revised FFS Payment Calc'!A:A,0))</f>
        <v>Private</v>
      </c>
      <c r="G141" s="3" t="s">
        <v>1176</v>
      </c>
      <c r="H141" s="2">
        <v>101417149.56</v>
      </c>
      <c r="I141" s="31">
        <v>8269630.8700000197</v>
      </c>
      <c r="J141" s="2">
        <v>13112805.354187107</v>
      </c>
      <c r="K141" s="4">
        <f t="shared" si="2"/>
        <v>4843174.484187087</v>
      </c>
      <c r="L141" s="4" t="str">
        <f>INDEX('Revised FFS Payment Calc'!A:A,MATCH(A:A,'Revised FFS Payment Calc'!A:A,0))</f>
        <v>135225404</v>
      </c>
    </row>
    <row r="142" spans="1:12">
      <c r="A142" s="3" t="s">
        <v>270</v>
      </c>
      <c r="B142" s="3" t="s">
        <v>271</v>
      </c>
      <c r="C142" s="3" t="s">
        <v>1305</v>
      </c>
      <c r="D142" s="3" t="s">
        <v>270</v>
      </c>
      <c r="E142" s="3" t="s">
        <v>1953</v>
      </c>
      <c r="F142" s="4" t="str">
        <f>INDEX('Revised FFS Payment Calc'!E:E,MATCH(A:A,'Revised FFS Payment Calc'!A:A,0))</f>
        <v>Private</v>
      </c>
      <c r="G142" s="3" t="s">
        <v>1176</v>
      </c>
      <c r="H142" s="2">
        <v>7086839.75</v>
      </c>
      <c r="I142" s="31">
        <v>492694.34</v>
      </c>
      <c r="J142" s="2">
        <v>1136441.2663774532</v>
      </c>
      <c r="K142" s="4">
        <f t="shared" si="2"/>
        <v>643746.92637745314</v>
      </c>
      <c r="L142" s="4" t="str">
        <f>INDEX('Revised FFS Payment Calc'!A:A,MATCH(A:A,'Revised FFS Payment Calc'!A:A,0))</f>
        <v>158980601</v>
      </c>
    </row>
    <row r="143" spans="1:12">
      <c r="A143" s="3" t="s">
        <v>276</v>
      </c>
      <c r="B143" s="3" t="s">
        <v>277</v>
      </c>
      <c r="C143" s="3" t="s">
        <v>1299</v>
      </c>
      <c r="D143" s="3" t="s">
        <v>276</v>
      </c>
      <c r="E143" s="3" t="s">
        <v>1956</v>
      </c>
      <c r="F143" s="4" t="str">
        <f>INDEX('Revised FFS Payment Calc'!E:E,MATCH(A:A,'Revised FFS Payment Calc'!A:A,0))</f>
        <v>Private</v>
      </c>
      <c r="G143" s="3" t="s">
        <v>1176</v>
      </c>
      <c r="H143" s="2">
        <v>85997294.390000001</v>
      </c>
      <c r="I143" s="31">
        <v>16873452.879999999</v>
      </c>
      <c r="J143" s="2">
        <v>14252483.454216745</v>
      </c>
      <c r="K143" s="4">
        <f t="shared" si="2"/>
        <v>-2620969.4257832542</v>
      </c>
      <c r="L143" s="4" t="str">
        <f>INDEX('Revised FFS Payment Calc'!A:A,MATCH(A:A,'Revised FFS Payment Calc'!A:A,0))</f>
        <v>186599001</v>
      </c>
    </row>
    <row r="144" spans="1:12">
      <c r="A144" s="3" t="s">
        <v>1158</v>
      </c>
      <c r="B144" s="3" t="s">
        <v>1552</v>
      </c>
      <c r="C144" s="3" t="s">
        <v>1551</v>
      </c>
      <c r="D144" s="3" t="s">
        <v>1158</v>
      </c>
      <c r="E144" s="3" t="s">
        <v>1958</v>
      </c>
      <c r="F144" s="4" t="str">
        <f>INDEX('Revised FFS Payment Calc'!E:E,MATCH(A:A,'Revised FFS Payment Calc'!A:A,0))</f>
        <v>Private</v>
      </c>
      <c r="G144" s="3" t="s">
        <v>1176</v>
      </c>
      <c r="H144" s="2">
        <v>10965605.439999999</v>
      </c>
      <c r="I144" s="31">
        <v>514574.87999999902</v>
      </c>
      <c r="J144" s="2">
        <v>994740.75454071991</v>
      </c>
      <c r="K144" s="4">
        <f t="shared" si="2"/>
        <v>480165.87454072089</v>
      </c>
      <c r="L144" s="4" t="str">
        <f>INDEX('Revised FFS Payment Calc'!A:A,MATCH(A:A,'Revised FFS Payment Calc'!A:A,0))</f>
        <v>094118902</v>
      </c>
    </row>
    <row r="145" spans="1:12">
      <c r="A145" s="3" t="s">
        <v>533</v>
      </c>
      <c r="B145" s="3" t="s">
        <v>534</v>
      </c>
      <c r="C145" s="3" t="s">
        <v>1548</v>
      </c>
      <c r="D145" s="3" t="s">
        <v>533</v>
      </c>
      <c r="E145" s="3" t="s">
        <v>1959</v>
      </c>
      <c r="F145" s="4" t="str">
        <f>INDEX('Revised FFS Payment Calc'!E:E,MATCH(A:A,'Revised FFS Payment Calc'!A:A,0))</f>
        <v>Private</v>
      </c>
      <c r="G145" s="3" t="s">
        <v>1176</v>
      </c>
      <c r="H145" s="2">
        <v>862215.89</v>
      </c>
      <c r="I145" s="31">
        <v>58467.56</v>
      </c>
      <c r="J145" s="2">
        <v>427321.50619986752</v>
      </c>
      <c r="K145" s="4">
        <f t="shared" si="2"/>
        <v>368853.94619986753</v>
      </c>
      <c r="L145" s="4" t="str">
        <f>INDEX('Revised FFS Payment Calc'!A:A,MATCH(A:A,'Revised FFS Payment Calc'!A:A,0))</f>
        <v>112727605</v>
      </c>
    </row>
    <row r="146" spans="1:12">
      <c r="A146" s="3" t="s">
        <v>1100</v>
      </c>
      <c r="B146" s="3" t="s">
        <v>1101</v>
      </c>
      <c r="C146" s="3" t="s">
        <v>1556</v>
      </c>
      <c r="D146" s="3" t="s">
        <v>1100</v>
      </c>
      <c r="E146" s="3" t="s">
        <v>1960</v>
      </c>
      <c r="F146" s="4" t="str">
        <f>INDEX('Revised FFS Payment Calc'!E:E,MATCH(A:A,'Revised FFS Payment Calc'!A:A,0))</f>
        <v>Private</v>
      </c>
      <c r="G146" s="3" t="s">
        <v>1176</v>
      </c>
      <c r="H146" s="2">
        <v>123647688.189998</v>
      </c>
      <c r="I146" s="31">
        <v>15854410.1700009</v>
      </c>
      <c r="J146" s="2">
        <v>39911177.968919508</v>
      </c>
      <c r="K146" s="4">
        <f t="shared" si="2"/>
        <v>24056767.798918609</v>
      </c>
      <c r="L146" s="4" t="str">
        <f>INDEX('Revised FFS Payment Calc'!A:A,MATCH(A:A,'Revised FFS Payment Calc'!A:A,0))</f>
        <v>160709501</v>
      </c>
    </row>
    <row r="147" spans="1:12">
      <c r="A147" s="3" t="s">
        <v>633</v>
      </c>
      <c r="B147" s="3" t="s">
        <v>634</v>
      </c>
      <c r="C147" s="3" t="s">
        <v>1455</v>
      </c>
      <c r="D147" s="3" t="s">
        <v>633</v>
      </c>
      <c r="E147" s="3" t="s">
        <v>1825</v>
      </c>
      <c r="F147" s="4" t="str">
        <f>INDEX('Revised FFS Payment Calc'!E:E,MATCH(A:A,'Revised FFS Payment Calc'!A:A,0))</f>
        <v>Private</v>
      </c>
      <c r="G147" s="3" t="s">
        <v>1176</v>
      </c>
      <c r="H147" s="2">
        <v>36678659.079999998</v>
      </c>
      <c r="I147" s="31">
        <v>2818844.3099999898</v>
      </c>
      <c r="J147" s="2">
        <v>4562925.5251642717</v>
      </c>
      <c r="K147" s="4">
        <f t="shared" si="2"/>
        <v>1744081.2151642819</v>
      </c>
      <c r="L147" s="4" t="str">
        <f>INDEX('Revised FFS Payment Calc'!A:A,MATCH(A:A,'Revised FFS Payment Calc'!A:A,0))</f>
        <v>094186602</v>
      </c>
    </row>
    <row r="148" spans="1:12">
      <c r="A148" s="3" t="s">
        <v>87</v>
      </c>
      <c r="B148" s="3" t="s">
        <v>88</v>
      </c>
      <c r="C148" s="3" t="s">
        <v>1547</v>
      </c>
      <c r="D148" s="3" t="s">
        <v>87</v>
      </c>
      <c r="E148" s="3" t="s">
        <v>1546</v>
      </c>
      <c r="F148" s="4" t="str">
        <f>INDEX('Revised FFS Payment Calc'!E:E,MATCH(A:A,'Revised FFS Payment Calc'!A:A,0))</f>
        <v>Private</v>
      </c>
      <c r="G148" s="3" t="s">
        <v>1176</v>
      </c>
      <c r="H148" s="2">
        <v>60629892.770000003</v>
      </c>
      <c r="I148" s="31">
        <v>12811128.65</v>
      </c>
      <c r="J148" s="2">
        <v>19487724.302354816</v>
      </c>
      <c r="K148" s="4">
        <f t="shared" si="2"/>
        <v>6676595.652354816</v>
      </c>
      <c r="L148" s="4" t="str">
        <f>INDEX('Revised FFS Payment Calc'!A:A,MATCH(A:A,'Revised FFS Payment Calc'!A:A,0))</f>
        <v>132812205</v>
      </c>
    </row>
    <row r="149" spans="1:12">
      <c r="A149" s="3" t="s">
        <v>96</v>
      </c>
      <c r="B149" s="3" t="s">
        <v>97</v>
      </c>
      <c r="C149" s="3" t="s">
        <v>1537</v>
      </c>
      <c r="D149" s="3" t="s">
        <v>96</v>
      </c>
      <c r="E149" s="3" t="s">
        <v>1536</v>
      </c>
      <c r="F149" s="4" t="str">
        <f>INDEX('Revised FFS Payment Calc'!E:E,MATCH(A:A,'Revised FFS Payment Calc'!A:A,0))</f>
        <v>Private</v>
      </c>
      <c r="G149" s="3" t="s">
        <v>1176</v>
      </c>
      <c r="H149" s="2">
        <v>24696.75</v>
      </c>
      <c r="I149" s="31">
        <v>5900.71</v>
      </c>
      <c r="J149" s="2">
        <v>16026.149601133182</v>
      </c>
      <c r="K149" s="4">
        <f t="shared" si="2"/>
        <v>10125.439601133181</v>
      </c>
      <c r="L149" s="4" t="str">
        <f>INDEX('Revised FFS Payment Calc'!A:A,MATCH(A:A,'Revised FFS Payment Calc'!A:A,0))</f>
        <v>311054601</v>
      </c>
    </row>
    <row r="150" spans="1:12">
      <c r="A150" s="3" t="s">
        <v>99</v>
      </c>
      <c r="B150" s="3" t="s">
        <v>100</v>
      </c>
      <c r="C150" s="3" t="s">
        <v>1535</v>
      </c>
      <c r="D150" s="3" t="s">
        <v>99</v>
      </c>
      <c r="E150" s="3" t="s">
        <v>1534</v>
      </c>
      <c r="F150" s="4" t="str">
        <f>INDEX('Revised FFS Payment Calc'!E:E,MATCH(A:A,'Revised FFS Payment Calc'!A:A,0))</f>
        <v>Private</v>
      </c>
      <c r="G150" s="3" t="s">
        <v>1176</v>
      </c>
      <c r="H150" s="2">
        <v>24554054.210000001</v>
      </c>
      <c r="I150" s="31">
        <v>8671415.1800000109</v>
      </c>
      <c r="J150" s="2">
        <v>10641993.05503617</v>
      </c>
      <c r="K150" s="4">
        <f t="shared" si="2"/>
        <v>1970577.8750361595</v>
      </c>
      <c r="L150" s="4" t="str">
        <f>INDEX('Revised FFS Payment Calc'!A:A,MATCH(A:A,'Revised FFS Payment Calc'!A:A,0))</f>
        <v>291854201</v>
      </c>
    </row>
    <row r="151" spans="1:12">
      <c r="A151" s="3" t="s">
        <v>249</v>
      </c>
      <c r="B151" s="3" t="s">
        <v>250</v>
      </c>
      <c r="C151" s="3" t="s">
        <v>1342</v>
      </c>
      <c r="D151" s="3" t="s">
        <v>249</v>
      </c>
      <c r="E151" s="3" t="s">
        <v>1702</v>
      </c>
      <c r="F151" s="4" t="str">
        <f>INDEX('Revised FFS Payment Calc'!E:E,MATCH(A:A,'Revised FFS Payment Calc'!A:A,0))</f>
        <v>Private</v>
      </c>
      <c r="G151" s="3" t="s">
        <v>1176</v>
      </c>
      <c r="H151" s="2">
        <v>368675.14</v>
      </c>
      <c r="I151" s="31">
        <v>31117.01</v>
      </c>
      <c r="J151" s="2">
        <v>79705.566769330981</v>
      </c>
      <c r="K151" s="4">
        <f t="shared" si="2"/>
        <v>48588.556769330986</v>
      </c>
      <c r="L151" s="4" t="str">
        <f>INDEX('Revised FFS Payment Calc'!A:A,MATCH(A:A,'Revised FFS Payment Calc'!A:A,0))</f>
        <v>121822403</v>
      </c>
    </row>
    <row r="152" spans="1:12">
      <c r="A152" s="3" t="s">
        <v>1519</v>
      </c>
      <c r="B152" s="3" t="s">
        <v>1521</v>
      </c>
      <c r="C152" s="3" t="s">
        <v>1520</v>
      </c>
      <c r="D152" s="3" t="s">
        <v>1519</v>
      </c>
      <c r="E152" s="3" t="s">
        <v>1518</v>
      </c>
      <c r="F152" s="4" t="str">
        <f>INDEX('Revised FFS Payment Calc'!E:E,MATCH(A:A,'Revised FFS Payment Calc'!A:A,0))</f>
        <v>Private</v>
      </c>
      <c r="G152" s="3" t="s">
        <v>1176</v>
      </c>
      <c r="H152" s="2">
        <v>7821</v>
      </c>
      <c r="I152" s="31">
        <v>2520.79</v>
      </c>
      <c r="J152" s="2">
        <v>1854.3160422994138</v>
      </c>
      <c r="K152" s="4">
        <f t="shared" si="2"/>
        <v>-666.4739577005862</v>
      </c>
      <c r="L152" s="4" t="str">
        <f>INDEX('Revised FFS Payment Calc'!A:A,MATCH(A:A,'Revised FFS Payment Calc'!A:A,0))</f>
        <v>354160901</v>
      </c>
    </row>
    <row r="153" spans="1:12">
      <c r="A153" s="3" t="s">
        <v>113</v>
      </c>
      <c r="B153" s="3" t="s">
        <v>114</v>
      </c>
      <c r="C153" s="3" t="s">
        <v>1517</v>
      </c>
      <c r="D153" s="3" t="s">
        <v>113</v>
      </c>
      <c r="E153" s="3" t="s">
        <v>1962</v>
      </c>
      <c r="F153" s="4" t="str">
        <f>INDEX('Revised FFS Payment Calc'!E:E,MATCH(A:A,'Revised FFS Payment Calc'!A:A,0))</f>
        <v>Private</v>
      </c>
      <c r="G153" s="3" t="s">
        <v>1176</v>
      </c>
      <c r="H153" s="2">
        <v>14184.19</v>
      </c>
      <c r="I153" s="31">
        <v>3567.53</v>
      </c>
      <c r="J153" s="2">
        <v>2578.2275319883179</v>
      </c>
      <c r="K153" s="4">
        <f t="shared" si="2"/>
        <v>-989.30246801168232</v>
      </c>
      <c r="L153" s="4" t="str">
        <f>INDEX('Revised FFS Payment Calc'!A:A,MATCH(A:A,'Revised FFS Payment Calc'!A:A,0))</f>
        <v>365480801</v>
      </c>
    </row>
    <row r="154" spans="1:12">
      <c r="A154" s="3" t="s">
        <v>377</v>
      </c>
      <c r="B154" s="3" t="s">
        <v>378</v>
      </c>
      <c r="C154" s="3" t="s">
        <v>1515</v>
      </c>
      <c r="D154" s="3" t="s">
        <v>377</v>
      </c>
      <c r="E154" s="3" t="s">
        <v>1963</v>
      </c>
      <c r="F154" s="4" t="str">
        <f>INDEX('Revised FFS Payment Calc'!E:E,MATCH(A:A,'Revised FFS Payment Calc'!A:A,0))</f>
        <v>Private</v>
      </c>
      <c r="G154" s="3" t="s">
        <v>1176</v>
      </c>
      <c r="H154" s="2">
        <v>5447214.7999999998</v>
      </c>
      <c r="I154" s="31">
        <v>1057091.42</v>
      </c>
      <c r="J154" s="2">
        <v>752118.75578315882</v>
      </c>
      <c r="K154" s="4">
        <f t="shared" si="2"/>
        <v>-304972.66421684111</v>
      </c>
      <c r="L154" s="4" t="str">
        <f>INDEX('Revised FFS Payment Calc'!A:A,MATCH(A:A,'Revised FFS Payment Calc'!A:A,0))</f>
        <v>110803703</v>
      </c>
    </row>
    <row r="155" spans="1:12">
      <c r="A155" s="3" t="s">
        <v>108</v>
      </c>
      <c r="B155" s="3" t="s">
        <v>109</v>
      </c>
      <c r="C155" s="3" t="s">
        <v>1543</v>
      </c>
      <c r="D155" s="3" t="s">
        <v>108</v>
      </c>
      <c r="E155" s="3" t="s">
        <v>1964</v>
      </c>
      <c r="F155" s="4" t="str">
        <f>INDEX('Revised FFS Payment Calc'!E:E,MATCH(A:A,'Revised FFS Payment Calc'!A:A,0))</f>
        <v>Private</v>
      </c>
      <c r="G155" s="3" t="s">
        <v>1176</v>
      </c>
      <c r="H155" s="2">
        <v>25824.76</v>
      </c>
      <c r="I155" s="31">
        <v>4536.25</v>
      </c>
      <c r="J155" s="2">
        <v>7046.294895978167</v>
      </c>
      <c r="K155" s="4">
        <f t="shared" si="2"/>
        <v>2510.044895978167</v>
      </c>
      <c r="L155" s="4" t="str">
        <f>INDEX('Revised FFS Payment Calc'!A:A,MATCH(A:A,'Revised FFS Payment Calc'!A:A,0))</f>
        <v>376537203</v>
      </c>
    </row>
    <row r="156" spans="1:12">
      <c r="A156" s="3" t="s">
        <v>557</v>
      </c>
      <c r="B156" s="3" t="s">
        <v>558</v>
      </c>
      <c r="C156" s="3" t="s">
        <v>1514</v>
      </c>
      <c r="D156" s="3" t="s">
        <v>557</v>
      </c>
      <c r="E156" s="3" t="s">
        <v>1881</v>
      </c>
      <c r="F156" s="4" t="str">
        <f>INDEX('Revised FFS Payment Calc'!E:E,MATCH(A:A,'Revised FFS Payment Calc'!A:A,0))</f>
        <v>Private</v>
      </c>
      <c r="G156" s="3" t="s">
        <v>1172</v>
      </c>
      <c r="H156" s="2">
        <v>55393.03</v>
      </c>
      <c r="I156" s="31">
        <v>30620.959999999999</v>
      </c>
      <c r="J156" s="2">
        <v>57975.667864735347</v>
      </c>
      <c r="K156" s="4">
        <f t="shared" si="2"/>
        <v>27354.707864735348</v>
      </c>
      <c r="L156" s="4" t="str">
        <f>INDEX('Revised FFS Payment Calc'!A:A,MATCH(A:A,'Revised FFS Payment Calc'!A:A,0))</f>
        <v>112688004</v>
      </c>
    </row>
    <row r="157" spans="1:12">
      <c r="A157" s="3" t="s">
        <v>566</v>
      </c>
      <c r="B157" s="3" t="s">
        <v>567</v>
      </c>
      <c r="C157" s="3" t="s">
        <v>1508</v>
      </c>
      <c r="D157" s="3" t="s">
        <v>566</v>
      </c>
      <c r="E157" s="3" t="s">
        <v>1707</v>
      </c>
      <c r="F157" s="4" t="str">
        <f>INDEX('Revised FFS Payment Calc'!E:E,MATCH(A:A,'Revised FFS Payment Calc'!A:A,0))</f>
        <v>Private</v>
      </c>
      <c r="G157" s="3" t="s">
        <v>1172</v>
      </c>
      <c r="H157" s="2">
        <v>566970.34</v>
      </c>
      <c r="I157" s="31">
        <v>148371.22</v>
      </c>
      <c r="J157" s="2">
        <v>332112.01467197546</v>
      </c>
      <c r="K157" s="4">
        <f t="shared" si="2"/>
        <v>183740.79467197545</v>
      </c>
      <c r="L157" s="4" t="str">
        <f>INDEX('Revised FFS Payment Calc'!A:A,MATCH(A:A,'Revised FFS Payment Calc'!A:A,0))</f>
        <v>197063401</v>
      </c>
    </row>
    <row r="158" spans="1:12">
      <c r="A158" s="3" t="s">
        <v>52</v>
      </c>
      <c r="B158" s="3" t="s">
        <v>53</v>
      </c>
      <c r="C158" s="3" t="s">
        <v>1495</v>
      </c>
      <c r="D158" s="3" t="s">
        <v>52</v>
      </c>
      <c r="E158" s="3" t="s">
        <v>1965</v>
      </c>
      <c r="F158" s="4" t="str">
        <f>INDEX('Revised FFS Payment Calc'!E:E,MATCH(A:A,'Revised FFS Payment Calc'!A:A,0))</f>
        <v>Private</v>
      </c>
      <c r="G158" s="3" t="s">
        <v>1176</v>
      </c>
      <c r="H158" s="2">
        <v>26021232.469999999</v>
      </c>
      <c r="I158" s="31">
        <v>3140899.79</v>
      </c>
      <c r="J158" s="2">
        <v>5439475.2796467701</v>
      </c>
      <c r="K158" s="4">
        <f t="shared" si="2"/>
        <v>2298575.4896467701</v>
      </c>
      <c r="L158" s="4" t="str">
        <f>INDEX('Revised FFS Payment Calc'!A:A,MATCH(A:A,'Revised FFS Payment Calc'!A:A,0))</f>
        <v>112667403</v>
      </c>
    </row>
    <row r="159" spans="1:12">
      <c r="A159" s="3" t="s">
        <v>651</v>
      </c>
      <c r="B159" s="3" t="s">
        <v>652</v>
      </c>
      <c r="C159" s="3" t="s">
        <v>1444</v>
      </c>
      <c r="D159" s="3" t="s">
        <v>651</v>
      </c>
      <c r="E159" s="3" t="s">
        <v>1967</v>
      </c>
      <c r="F159" s="4" t="str">
        <f>INDEX('Revised FFS Payment Calc'!E:E,MATCH(A:A,'Revised FFS Payment Calc'!A:A,0))</f>
        <v>Private</v>
      </c>
      <c r="G159" s="3" t="s">
        <v>1176</v>
      </c>
      <c r="H159" s="2">
        <v>108757.56</v>
      </c>
      <c r="I159" s="31">
        <v>16388.97</v>
      </c>
      <c r="J159" s="2">
        <v>24281.072398245418</v>
      </c>
      <c r="K159" s="4">
        <f t="shared" si="2"/>
        <v>7892.1023982454171</v>
      </c>
      <c r="L159" s="4" t="str">
        <f>INDEX('Revised FFS Payment Calc'!A:A,MATCH(A:A,'Revised FFS Payment Calc'!A:A,0))</f>
        <v>281514401</v>
      </c>
    </row>
    <row r="160" spans="1:12">
      <c r="A160" s="3" t="s">
        <v>132</v>
      </c>
      <c r="B160" s="3" t="s">
        <v>133</v>
      </c>
      <c r="C160" s="3" t="s">
        <v>1497</v>
      </c>
      <c r="D160" s="3" t="s">
        <v>132</v>
      </c>
      <c r="E160" s="3" t="s">
        <v>1970</v>
      </c>
      <c r="F160" s="4" t="str">
        <f>INDEX('Revised FFS Payment Calc'!E:E,MATCH(A:A,'Revised FFS Payment Calc'!A:A,0))</f>
        <v>Private</v>
      </c>
      <c r="G160" s="3" t="s">
        <v>1176</v>
      </c>
      <c r="H160" s="2">
        <v>12559888.710000001</v>
      </c>
      <c r="I160" s="31">
        <v>1536681.52</v>
      </c>
      <c r="J160" s="2">
        <v>2753814.0654505007</v>
      </c>
      <c r="K160" s="4">
        <f t="shared" si="2"/>
        <v>1217132.5454505007</v>
      </c>
      <c r="L160" s="4" t="str">
        <f>INDEX('Revised FFS Payment Calc'!A:A,MATCH(A:A,'Revised FFS Payment Calc'!A:A,0))</f>
        <v>154504801</v>
      </c>
    </row>
    <row r="161" spans="1:12">
      <c r="A161" s="3" t="s">
        <v>431</v>
      </c>
      <c r="B161" s="3" t="s">
        <v>432</v>
      </c>
      <c r="C161" s="3" t="s">
        <v>1621</v>
      </c>
      <c r="D161" s="3" t="s">
        <v>431</v>
      </c>
      <c r="E161" s="3" t="s">
        <v>1972</v>
      </c>
      <c r="F161" s="4" t="str">
        <f>INDEX('Revised FFS Payment Calc'!E:E,MATCH(A:A,'Revised FFS Payment Calc'!A:A,0))</f>
        <v>Private</v>
      </c>
      <c r="G161" s="3" t="s">
        <v>1176</v>
      </c>
      <c r="H161" s="2">
        <v>63199107.240000002</v>
      </c>
      <c r="I161" s="31">
        <v>4991612.3300000597</v>
      </c>
      <c r="J161" s="2">
        <v>8282493.7044001538</v>
      </c>
      <c r="K161" s="4">
        <f t="shared" si="2"/>
        <v>3290881.3744000942</v>
      </c>
      <c r="L161" s="4" t="str">
        <f>INDEX('Revised FFS Payment Calc'!A:A,MATCH(A:A,'Revised FFS Payment Calc'!A:A,0))</f>
        <v>094187402</v>
      </c>
    </row>
    <row r="162" spans="1:12">
      <c r="A162" s="3" t="s">
        <v>138</v>
      </c>
      <c r="B162" s="3" t="s">
        <v>139</v>
      </c>
      <c r="C162" s="3" t="s">
        <v>1493</v>
      </c>
      <c r="D162" s="3" t="s">
        <v>138</v>
      </c>
      <c r="E162" s="3" t="s">
        <v>1715</v>
      </c>
      <c r="F162" s="4" t="str">
        <f>INDEX('Revised FFS Payment Calc'!E:E,MATCH(A:A,'Revised FFS Payment Calc'!A:A,0))</f>
        <v>Private</v>
      </c>
      <c r="G162" s="3" t="s">
        <v>1176</v>
      </c>
      <c r="H162" s="2">
        <v>3343143.99</v>
      </c>
      <c r="I162" s="31">
        <v>1079110.8899999999</v>
      </c>
      <c r="J162" s="2">
        <v>-112318.97655697037</v>
      </c>
      <c r="K162" s="4">
        <f t="shared" si="2"/>
        <v>-1191429.8665569702</v>
      </c>
      <c r="L162" s="4" t="str">
        <f>INDEX('Revised FFS Payment Calc'!A:A,MATCH(A:A,'Revised FFS Payment Calc'!A:A,0))</f>
        <v>021185601</v>
      </c>
    </row>
    <row r="163" spans="1:12">
      <c r="A163" s="3" t="s">
        <v>591</v>
      </c>
      <c r="B163" s="3" t="s">
        <v>592</v>
      </c>
      <c r="C163" s="3" t="s">
        <v>1487</v>
      </c>
      <c r="D163" s="3" t="s">
        <v>591</v>
      </c>
      <c r="E163" s="3" t="s">
        <v>1486</v>
      </c>
      <c r="F163" s="4" t="str">
        <f>INDEX('Revised FFS Payment Calc'!E:E,MATCH(A:A,'Revised FFS Payment Calc'!A:A,0))</f>
        <v>Private</v>
      </c>
      <c r="G163" s="3" t="s">
        <v>1176</v>
      </c>
      <c r="H163" s="2">
        <v>29167735.670000002</v>
      </c>
      <c r="I163" s="31">
        <v>2352758.5299999998</v>
      </c>
      <c r="J163" s="2">
        <v>3926454.718679768</v>
      </c>
      <c r="K163" s="4">
        <f t="shared" si="2"/>
        <v>1573696.1886797682</v>
      </c>
      <c r="L163" s="4" t="str">
        <f>INDEX('Revised FFS Payment Calc'!A:A,MATCH(A:A,'Revised FFS Payment Calc'!A:A,0))</f>
        <v>138644310</v>
      </c>
    </row>
    <row r="164" spans="1:12">
      <c r="A164" s="3" t="s">
        <v>597</v>
      </c>
      <c r="B164" s="3" t="s">
        <v>598</v>
      </c>
      <c r="C164" s="3" t="s">
        <v>1482</v>
      </c>
      <c r="D164" s="3" t="s">
        <v>597</v>
      </c>
      <c r="E164" s="3" t="s">
        <v>1481</v>
      </c>
      <c r="F164" s="4" t="str">
        <f>INDEX('Revised FFS Payment Calc'!E:E,MATCH(A:A,'Revised FFS Payment Calc'!A:A,0))</f>
        <v>Private</v>
      </c>
      <c r="G164" s="3" t="s">
        <v>1176</v>
      </c>
      <c r="H164" s="2">
        <v>781675.14</v>
      </c>
      <c r="I164" s="31">
        <v>285515.88</v>
      </c>
      <c r="J164" s="2">
        <v>206879.35172963867</v>
      </c>
      <c r="K164" s="4">
        <f t="shared" si="2"/>
        <v>-78636.528270361334</v>
      </c>
      <c r="L164" s="4" t="str">
        <f>INDEX('Revised FFS Payment Calc'!A:A,MATCH(A:A,'Revised FFS Payment Calc'!A:A,0))</f>
        <v>136430906</v>
      </c>
    </row>
    <row r="165" spans="1:12">
      <c r="A165" s="3" t="s">
        <v>1147</v>
      </c>
      <c r="B165" s="3" t="s">
        <v>753</v>
      </c>
      <c r="C165" s="3" t="s">
        <v>1384</v>
      </c>
      <c r="D165" s="3" t="s">
        <v>752</v>
      </c>
      <c r="E165" s="3" t="s">
        <v>1716</v>
      </c>
      <c r="F165" s="4" t="str">
        <f>INDEX('Revised FFS Payment Calc'!E:E,MATCH(A:A,'Revised FFS Payment Calc'!A:A,0))</f>
        <v>Private</v>
      </c>
      <c r="G165" s="3" t="s">
        <v>1176</v>
      </c>
      <c r="H165" s="2">
        <v>875515.87</v>
      </c>
      <c r="I165" s="31">
        <v>168325.61</v>
      </c>
      <c r="J165" s="2">
        <v>248532.79019741988</v>
      </c>
      <c r="K165" s="4">
        <f t="shared" si="2"/>
        <v>80207.18019741989</v>
      </c>
      <c r="L165" s="4" t="str">
        <f>INDEX('Revised FFS Payment Calc'!A:A,MATCH(A:A,'Revised FFS Payment Calc'!A:A,0))</f>
        <v>133252009</v>
      </c>
    </row>
    <row r="166" spans="1:12">
      <c r="A166" s="3" t="s">
        <v>600</v>
      </c>
      <c r="B166" s="3" t="s">
        <v>601</v>
      </c>
      <c r="C166" s="3" t="s">
        <v>1480</v>
      </c>
      <c r="D166" s="3" t="s">
        <v>600</v>
      </c>
      <c r="E166" s="3" t="s">
        <v>1479</v>
      </c>
      <c r="F166" s="4" t="str">
        <f>INDEX('Revised FFS Payment Calc'!E:E,MATCH(A:A,'Revised FFS Payment Calc'!A:A,0))</f>
        <v>Private</v>
      </c>
      <c r="G166" s="3" t="s">
        <v>1176</v>
      </c>
      <c r="H166" s="2">
        <v>21063252.09</v>
      </c>
      <c r="I166" s="31">
        <v>3269840.27000002</v>
      </c>
      <c r="J166" s="2">
        <v>6018166.4544108277</v>
      </c>
      <c r="K166" s="4">
        <f t="shared" si="2"/>
        <v>2748326.1844108077</v>
      </c>
      <c r="L166" s="4" t="str">
        <f>INDEX('Revised FFS Payment Calc'!A:A,MATCH(A:A,'Revised FFS Payment Calc'!A:A,0))</f>
        <v>138962907</v>
      </c>
    </row>
    <row r="167" spans="1:12">
      <c r="A167" s="3" t="s">
        <v>915</v>
      </c>
      <c r="B167" s="3" t="s">
        <v>916</v>
      </c>
      <c r="C167" s="3" t="s">
        <v>1247</v>
      </c>
      <c r="D167" s="3" t="s">
        <v>915</v>
      </c>
      <c r="E167" s="3" t="s">
        <v>1975</v>
      </c>
      <c r="F167" s="4" t="str">
        <f>INDEX('Revised FFS Payment Calc'!E:E,MATCH(A:A,'Revised FFS Payment Calc'!A:A,0))</f>
        <v>Private</v>
      </c>
      <c r="G167" s="3" t="s">
        <v>1176</v>
      </c>
      <c r="H167" s="2">
        <v>5087314.1100000003</v>
      </c>
      <c r="I167" s="31">
        <v>223422.64</v>
      </c>
      <c r="J167" s="2">
        <v>496286.61464314372</v>
      </c>
      <c r="K167" s="4">
        <f t="shared" si="2"/>
        <v>272863.97464314371</v>
      </c>
      <c r="L167" s="4" t="str">
        <f>INDEX('Revised FFS Payment Calc'!A:A,MATCH(A:A,'Revised FFS Payment Calc'!A:A,0))</f>
        <v>369162801</v>
      </c>
    </row>
    <row r="168" spans="1:12">
      <c r="A168" s="3" t="s">
        <v>912</v>
      </c>
      <c r="B168" s="3" t="s">
        <v>913</v>
      </c>
      <c r="C168" s="3" t="s">
        <v>1248</v>
      </c>
      <c r="D168" s="3" t="s">
        <v>912</v>
      </c>
      <c r="E168" s="3" t="s">
        <v>1976</v>
      </c>
      <c r="F168" s="4" t="str">
        <f>INDEX('Revised FFS Payment Calc'!E:E,MATCH(A:A,'Revised FFS Payment Calc'!A:A,0))</f>
        <v>Private</v>
      </c>
      <c r="G168" s="3" t="s">
        <v>1176</v>
      </c>
      <c r="H168" s="2">
        <v>32899388.969999999</v>
      </c>
      <c r="I168" s="31">
        <v>1894098.1800000099</v>
      </c>
      <c r="J168" s="2">
        <v>3300276.4110248266</v>
      </c>
      <c r="K168" s="4">
        <f t="shared" si="2"/>
        <v>1406178.2310248166</v>
      </c>
      <c r="L168" s="4" t="str">
        <f>INDEX('Revised FFS Payment Calc'!A:A,MATCH(A:A,'Revised FFS Payment Calc'!A:A,0))</f>
        <v>196829901</v>
      </c>
    </row>
    <row r="169" spans="1:12">
      <c r="A169" s="3" t="s">
        <v>150</v>
      </c>
      <c r="B169" s="3" t="s">
        <v>151</v>
      </c>
      <c r="C169" s="3" t="s">
        <v>1478</v>
      </c>
      <c r="D169" s="3" t="s">
        <v>150</v>
      </c>
      <c r="E169" s="3" t="s">
        <v>2113</v>
      </c>
      <c r="F169" s="4" t="str">
        <f>INDEX('Revised FFS Payment Calc'!E:E,MATCH(A:A,'Revised FFS Payment Calc'!A:A,0))</f>
        <v>Private</v>
      </c>
      <c r="G169" s="3" t="s">
        <v>1176</v>
      </c>
      <c r="H169" s="2">
        <v>6701491.6600000001</v>
      </c>
      <c r="I169" s="31">
        <v>301672.2</v>
      </c>
      <c r="J169" s="2">
        <v>1731711.5313901221</v>
      </c>
      <c r="K169" s="4">
        <f t="shared" si="2"/>
        <v>1430039.3313901222</v>
      </c>
      <c r="L169" s="4" t="str">
        <f>INDEX('Revised FFS Payment Calc'!A:A,MATCH(A:A,'Revised FFS Payment Calc'!A:A,0))</f>
        <v>342897103</v>
      </c>
    </row>
    <row r="170" spans="1:12">
      <c r="A170" s="3" t="s">
        <v>153</v>
      </c>
      <c r="B170" s="3" t="s">
        <v>154</v>
      </c>
      <c r="C170" s="3" t="s">
        <v>1477</v>
      </c>
      <c r="D170" s="3" t="s">
        <v>153</v>
      </c>
      <c r="E170" s="3" t="s">
        <v>1977</v>
      </c>
      <c r="F170" s="4" t="str">
        <f>INDEX('Revised FFS Payment Calc'!E:E,MATCH(A:A,'Revised FFS Payment Calc'!A:A,0))</f>
        <v>Private</v>
      </c>
      <c r="G170" s="3" t="s">
        <v>1176</v>
      </c>
      <c r="H170" s="2">
        <v>6627596.1299999999</v>
      </c>
      <c r="I170" s="31">
        <v>512229.04</v>
      </c>
      <c r="J170" s="2">
        <v>1052268.321617916</v>
      </c>
      <c r="K170" s="4">
        <f t="shared" si="2"/>
        <v>540039.28161791596</v>
      </c>
      <c r="L170" s="4" t="str">
        <f>INDEX('Revised FFS Payment Calc'!A:A,MATCH(A:A,'Revised FFS Payment Calc'!A:A,0))</f>
        <v>336478801</v>
      </c>
    </row>
    <row r="171" spans="1:12">
      <c r="A171" s="3" t="s">
        <v>186</v>
      </c>
      <c r="B171" s="3" t="s">
        <v>187</v>
      </c>
      <c r="C171" s="3" t="s">
        <v>1419</v>
      </c>
      <c r="D171" s="3" t="s">
        <v>186</v>
      </c>
      <c r="E171" s="3" t="s">
        <v>1978</v>
      </c>
      <c r="F171" s="4" t="str">
        <f>INDEX('Revised FFS Payment Calc'!E:E,MATCH(A:A,'Revised FFS Payment Calc'!A:A,0))</f>
        <v>Private</v>
      </c>
      <c r="G171" s="3" t="s">
        <v>1176</v>
      </c>
      <c r="H171" s="2">
        <v>7952600.9400000004</v>
      </c>
      <c r="I171" s="31">
        <v>748128.32</v>
      </c>
      <c r="J171" s="2">
        <v>1159835.7650307119</v>
      </c>
      <c r="K171" s="4">
        <f t="shared" si="2"/>
        <v>411707.44503071194</v>
      </c>
      <c r="L171" s="4" t="str">
        <f>INDEX('Revised FFS Payment Calc'!A:A,MATCH(A:A,'Revised FFS Payment Calc'!A:A,0))</f>
        <v>376837601</v>
      </c>
    </row>
    <row r="172" spans="1:12">
      <c r="A172" s="3" t="s">
        <v>603</v>
      </c>
      <c r="B172" s="3" t="s">
        <v>604</v>
      </c>
      <c r="C172" s="3" t="s">
        <v>1476</v>
      </c>
      <c r="D172" s="3" t="s">
        <v>603</v>
      </c>
      <c r="E172" s="3" t="s">
        <v>1979</v>
      </c>
      <c r="F172" s="4" t="str">
        <f>INDEX('Revised FFS Payment Calc'!E:E,MATCH(A:A,'Revised FFS Payment Calc'!A:A,0))</f>
        <v>Private</v>
      </c>
      <c r="G172" s="3" t="s">
        <v>1176</v>
      </c>
      <c r="H172" s="2">
        <v>110232766.83</v>
      </c>
      <c r="I172" s="31">
        <v>6930119.4399999799</v>
      </c>
      <c r="J172" s="2">
        <v>14666021.308166545</v>
      </c>
      <c r="K172" s="4">
        <f t="shared" si="2"/>
        <v>7735901.868166565</v>
      </c>
      <c r="L172" s="4" t="str">
        <f>INDEX('Revised FFS Payment Calc'!A:A,MATCH(A:A,'Revised FFS Payment Calc'!A:A,0))</f>
        <v>193867201</v>
      </c>
    </row>
    <row r="173" spans="1:12">
      <c r="A173" s="3" t="s">
        <v>1895</v>
      </c>
      <c r="B173" s="3" t="s">
        <v>992</v>
      </c>
      <c r="C173" s="3" t="s">
        <v>1184</v>
      </c>
      <c r="D173" s="3" t="s">
        <v>991</v>
      </c>
      <c r="E173" s="3" t="s">
        <v>1980</v>
      </c>
      <c r="F173" s="4" t="str">
        <f>INDEX('Revised FFS Payment Calc'!E:E,MATCH(A:A,'Revised FFS Payment Calc'!A:A,0))</f>
        <v>Private</v>
      </c>
      <c r="G173" s="3" t="s">
        <v>1176</v>
      </c>
      <c r="H173" s="2">
        <v>978094.91</v>
      </c>
      <c r="I173" s="31">
        <v>166860.12</v>
      </c>
      <c r="J173" s="2">
        <v>242252.89995847092</v>
      </c>
      <c r="K173" s="4">
        <f t="shared" si="2"/>
        <v>75392.779958470928</v>
      </c>
      <c r="L173" s="4" t="str">
        <f>INDEX('Revised FFS Payment Calc'!A:A,MATCH(A:A,'Revised FFS Payment Calc'!A:A,0))</f>
        <v>412747401</v>
      </c>
    </row>
    <row r="174" spans="1:12">
      <c r="A174" s="3" t="s">
        <v>449</v>
      </c>
      <c r="B174" s="3" t="s">
        <v>450</v>
      </c>
      <c r="C174" s="3" t="s">
        <v>1273</v>
      </c>
      <c r="D174" s="3" t="s">
        <v>449</v>
      </c>
      <c r="E174" s="3" t="s">
        <v>1981</v>
      </c>
      <c r="F174" s="4" t="str">
        <f>INDEX('Revised FFS Payment Calc'!E:E,MATCH(A:A,'Revised FFS Payment Calc'!A:A,0))</f>
        <v>Private</v>
      </c>
      <c r="G174" s="3" t="s">
        <v>1176</v>
      </c>
      <c r="H174" s="2">
        <v>252616.87</v>
      </c>
      <c r="I174" s="31">
        <v>77190.62</v>
      </c>
      <c r="J174" s="2">
        <v>112863.75124746627</v>
      </c>
      <c r="K174" s="4">
        <f t="shared" si="2"/>
        <v>35673.13124746627</v>
      </c>
      <c r="L174" s="4" t="str">
        <f>INDEX('Revised FFS Payment Calc'!A:A,MATCH(A:A,'Revised FFS Payment Calc'!A:A,0))</f>
        <v>112706003</v>
      </c>
    </row>
    <row r="175" spans="1:12">
      <c r="A175" s="3" t="s">
        <v>168</v>
      </c>
      <c r="B175" s="3" t="s">
        <v>169</v>
      </c>
      <c r="C175" s="3" t="s">
        <v>1469</v>
      </c>
      <c r="D175" s="3" t="s">
        <v>168</v>
      </c>
      <c r="E175" s="3" t="s">
        <v>1829</v>
      </c>
      <c r="F175" s="4" t="str">
        <f>INDEX('Revised FFS Payment Calc'!E:E,MATCH(A:A,'Revised FFS Payment Calc'!A:A,0))</f>
        <v>Private</v>
      </c>
      <c r="G175" s="3" t="s">
        <v>1176</v>
      </c>
      <c r="H175" s="2">
        <v>29327.67</v>
      </c>
      <c r="I175" s="31">
        <v>9424.91</v>
      </c>
      <c r="J175" s="2">
        <v>11727.676161567093</v>
      </c>
      <c r="K175" s="4">
        <f t="shared" si="2"/>
        <v>2302.7661615670931</v>
      </c>
      <c r="L175" s="4" t="str">
        <f>INDEX('Revised FFS Payment Calc'!A:A,MATCH(A:A,'Revised FFS Payment Calc'!A:A,0))</f>
        <v>168648701</v>
      </c>
    </row>
    <row r="176" spans="1:12">
      <c r="A176" s="3" t="s">
        <v>615</v>
      </c>
      <c r="B176" s="3" t="s">
        <v>616</v>
      </c>
      <c r="C176" s="3" t="s">
        <v>1468</v>
      </c>
      <c r="D176" s="3" t="s">
        <v>615</v>
      </c>
      <c r="E176" s="3" t="s">
        <v>1723</v>
      </c>
      <c r="F176" s="4" t="str">
        <f>INDEX('Revised FFS Payment Calc'!E:E,MATCH(A:A,'Revised FFS Payment Calc'!A:A,0))</f>
        <v>Private</v>
      </c>
      <c r="G176" s="3" t="s">
        <v>1176</v>
      </c>
      <c r="H176" s="2">
        <v>105986657.98</v>
      </c>
      <c r="I176" s="31">
        <v>5188278.6899999799</v>
      </c>
      <c r="J176" s="2">
        <v>10497147.02942099</v>
      </c>
      <c r="K176" s="4">
        <f t="shared" si="2"/>
        <v>5308868.3394210106</v>
      </c>
      <c r="L176" s="4" t="str">
        <f>INDEX('Revised FFS Payment Calc'!A:A,MATCH(A:A,'Revised FFS Payment Calc'!A:A,0))</f>
        <v>112724302</v>
      </c>
    </row>
    <row r="177" spans="1:12">
      <c r="A177" s="3" t="s">
        <v>618</v>
      </c>
      <c r="B177" s="3" t="s">
        <v>619</v>
      </c>
      <c r="C177" s="3" t="s">
        <v>1467</v>
      </c>
      <c r="D177" s="3" t="s">
        <v>618</v>
      </c>
      <c r="E177" s="3" t="s">
        <v>1466</v>
      </c>
      <c r="F177" s="4" t="str">
        <f>INDEX('Revised FFS Payment Calc'!E:E,MATCH(A:A,'Revised FFS Payment Calc'!A:A,0))</f>
        <v>Private</v>
      </c>
      <c r="G177" s="3" t="s">
        <v>1176</v>
      </c>
      <c r="H177" s="2">
        <v>20972258.329999998</v>
      </c>
      <c r="I177" s="31">
        <v>3630196.76000001</v>
      </c>
      <c r="J177" s="2">
        <v>8126520.7752096709</v>
      </c>
      <c r="K177" s="4">
        <f t="shared" si="2"/>
        <v>4496324.0152096609</v>
      </c>
      <c r="L177" s="4" t="str">
        <f>INDEX('Revised FFS Payment Calc'!A:A,MATCH(A:A,'Revised FFS Payment Calc'!A:A,0))</f>
        <v>135035706</v>
      </c>
    </row>
    <row r="178" spans="1:12">
      <c r="A178" s="3" t="s">
        <v>621</v>
      </c>
      <c r="B178" s="3" t="s">
        <v>622</v>
      </c>
      <c r="C178" s="3" t="s">
        <v>1463</v>
      </c>
      <c r="D178" s="3" t="s">
        <v>621</v>
      </c>
      <c r="E178" s="3" t="s">
        <v>1462</v>
      </c>
      <c r="F178" s="4" t="str">
        <f>INDEX('Revised FFS Payment Calc'!E:E,MATCH(A:A,'Revised FFS Payment Calc'!A:A,0))</f>
        <v>Private</v>
      </c>
      <c r="G178" s="3" t="s">
        <v>1176</v>
      </c>
      <c r="H178" s="2">
        <v>2559408</v>
      </c>
      <c r="I178" s="31">
        <v>270659.39</v>
      </c>
      <c r="J178" s="2">
        <v>223988.3840990669</v>
      </c>
      <c r="K178" s="4">
        <f t="shared" si="2"/>
        <v>-46671.005900933116</v>
      </c>
      <c r="L178" s="4" t="str">
        <f>INDEX('Revised FFS Payment Calc'!A:A,MATCH(A:A,'Revised FFS Payment Calc'!A:A,0))</f>
        <v>094178302</v>
      </c>
    </row>
    <row r="179" spans="1:12">
      <c r="A179" s="3" t="s">
        <v>630</v>
      </c>
      <c r="B179" s="3" t="s">
        <v>631</v>
      </c>
      <c r="C179" s="3" t="s">
        <v>1457</v>
      </c>
      <c r="D179" s="3" t="s">
        <v>630</v>
      </c>
      <c r="E179" s="3" t="s">
        <v>1456</v>
      </c>
      <c r="F179" s="4" t="str">
        <f>INDEX('Revised FFS Payment Calc'!E:E,MATCH(A:A,'Revised FFS Payment Calc'!A:A,0))</f>
        <v>Private</v>
      </c>
      <c r="G179" s="3" t="s">
        <v>1176</v>
      </c>
      <c r="H179" s="2">
        <v>81854034.699999899</v>
      </c>
      <c r="I179" s="31">
        <v>4435908.0199999902</v>
      </c>
      <c r="J179" s="2">
        <v>9984226.0492663663</v>
      </c>
      <c r="K179" s="4">
        <f t="shared" si="2"/>
        <v>5548318.029266376</v>
      </c>
      <c r="L179" s="4" t="str">
        <f>INDEX('Revised FFS Payment Calc'!A:A,MATCH(A:A,'Revised FFS Payment Calc'!A:A,0))</f>
        <v>162033801</v>
      </c>
    </row>
    <row r="180" spans="1:12">
      <c r="A180" s="3" t="s">
        <v>548</v>
      </c>
      <c r="B180" s="3" t="s">
        <v>549</v>
      </c>
      <c r="C180" s="3" t="s">
        <v>1532</v>
      </c>
      <c r="D180" s="3" t="s">
        <v>548</v>
      </c>
      <c r="E180" s="3" t="s">
        <v>1983</v>
      </c>
      <c r="F180" s="4" t="str">
        <f>INDEX('Revised FFS Payment Calc'!E:E,MATCH(A:A,'Revised FFS Payment Calc'!A:A,0))</f>
        <v>Private</v>
      </c>
      <c r="G180" s="3" t="s">
        <v>1176</v>
      </c>
      <c r="H180" s="2">
        <v>82058615.609999895</v>
      </c>
      <c r="I180" s="31">
        <v>4947532.8000000101</v>
      </c>
      <c r="J180" s="2">
        <v>7994855.8679134706</v>
      </c>
      <c r="K180" s="4">
        <f t="shared" si="2"/>
        <v>3047323.0679134605</v>
      </c>
      <c r="L180" s="4" t="str">
        <f>INDEX('Revised FFS Payment Calc'!A:A,MATCH(A:A,'Revised FFS Payment Calc'!A:A,0))</f>
        <v>094109802</v>
      </c>
    </row>
    <row r="181" spans="1:12">
      <c r="A181" s="3" t="s">
        <v>648</v>
      </c>
      <c r="B181" s="3" t="s">
        <v>649</v>
      </c>
      <c r="C181" s="3" t="s">
        <v>1445</v>
      </c>
      <c r="D181" s="3" t="s">
        <v>648</v>
      </c>
      <c r="E181" s="3" t="s">
        <v>1986</v>
      </c>
      <c r="F181" s="4" t="str">
        <f>INDEX('Revised FFS Payment Calc'!E:E,MATCH(A:A,'Revised FFS Payment Calc'!A:A,0))</f>
        <v>Private</v>
      </c>
      <c r="G181" s="3" t="s">
        <v>1176</v>
      </c>
      <c r="H181" s="2">
        <v>19597986.940000001</v>
      </c>
      <c r="I181" s="31">
        <v>1137026.4000000099</v>
      </c>
      <c r="J181" s="2">
        <v>1812449.7071208705</v>
      </c>
      <c r="K181" s="4">
        <f t="shared" si="2"/>
        <v>675423.30712086055</v>
      </c>
      <c r="L181" s="4" t="str">
        <f>INDEX('Revised FFS Payment Calc'!A:A,MATCH(A:A,'Revised FFS Payment Calc'!A:A,0))</f>
        <v>110839103</v>
      </c>
    </row>
    <row r="182" spans="1:12">
      <c r="A182" s="3" t="s">
        <v>1129</v>
      </c>
      <c r="B182" s="3" t="s">
        <v>1130</v>
      </c>
      <c r="C182" s="3" t="s">
        <v>1438</v>
      </c>
      <c r="D182" s="3" t="s">
        <v>1129</v>
      </c>
      <c r="E182" s="3" t="s">
        <v>2114</v>
      </c>
      <c r="F182" s="4" t="str">
        <f>INDEX('Revised FFS Payment Calc'!E:E,MATCH(A:A,'Revised FFS Payment Calc'!A:A,0))</f>
        <v>Private</v>
      </c>
      <c r="G182" s="3" t="s">
        <v>1176</v>
      </c>
      <c r="H182" s="2">
        <v>567600</v>
      </c>
      <c r="I182" s="31">
        <v>89326.91</v>
      </c>
      <c r="J182" s="2">
        <v>154961.44699577498</v>
      </c>
      <c r="K182" s="4">
        <f t="shared" si="2"/>
        <v>65634.536995774979</v>
      </c>
      <c r="L182" s="4" t="str">
        <f>INDEX('Revised FFS Payment Calc'!A:A,MATCH(A:A,'Revised FFS Payment Calc'!A:A,0))</f>
        <v>283280001</v>
      </c>
    </row>
    <row r="183" spans="1:12">
      <c r="A183" s="3" t="s">
        <v>767</v>
      </c>
      <c r="B183" s="3" t="s">
        <v>768</v>
      </c>
      <c r="C183" s="3" t="s">
        <v>1376</v>
      </c>
      <c r="D183" s="3" t="s">
        <v>767</v>
      </c>
      <c r="E183" s="3" t="s">
        <v>1990</v>
      </c>
      <c r="F183" s="4" t="str">
        <f>INDEX('Revised FFS Payment Calc'!E:E,MATCH(A:A,'Revised FFS Payment Calc'!A:A,0))</f>
        <v>Private</v>
      </c>
      <c r="G183" s="3" t="s">
        <v>1176</v>
      </c>
      <c r="H183" s="2">
        <v>5714513.5799999898</v>
      </c>
      <c r="I183" s="31">
        <v>259426.43</v>
      </c>
      <c r="J183" s="2">
        <v>750611.53157232818</v>
      </c>
      <c r="K183" s="4">
        <f t="shared" si="2"/>
        <v>491185.10157232819</v>
      </c>
      <c r="L183" s="4" t="str">
        <f>INDEX('Revised FFS Payment Calc'!A:A,MATCH(A:A,'Revised FFS Payment Calc'!A:A,0))</f>
        <v>350857401</v>
      </c>
    </row>
    <row r="184" spans="1:12">
      <c r="A184" s="3" t="s">
        <v>473</v>
      </c>
      <c r="B184" s="3" t="s">
        <v>474</v>
      </c>
      <c r="C184" s="3" t="s">
        <v>1596</v>
      </c>
      <c r="D184" s="3" t="s">
        <v>473</v>
      </c>
      <c r="E184" s="3" t="s">
        <v>1991</v>
      </c>
      <c r="F184" s="4" t="str">
        <f>INDEX('Revised FFS Payment Calc'!E:E,MATCH(A:A,'Revised FFS Payment Calc'!A:A,0))</f>
        <v>Private</v>
      </c>
      <c r="G184" s="3" t="s">
        <v>1176</v>
      </c>
      <c r="H184" s="2">
        <v>64878085.190000497</v>
      </c>
      <c r="I184" s="31">
        <v>4203499.2899999702</v>
      </c>
      <c r="J184" s="2">
        <v>6528110.4765979331</v>
      </c>
      <c r="K184" s="4">
        <f t="shared" si="2"/>
        <v>2324611.1865979629</v>
      </c>
      <c r="L184" s="4" t="str">
        <f>INDEX('Revised FFS Payment Calc'!A:A,MATCH(A:A,'Revised FFS Payment Calc'!A:A,0))</f>
        <v>020950401</v>
      </c>
    </row>
    <row r="185" spans="1:12">
      <c r="A185" s="3" t="s">
        <v>1156</v>
      </c>
      <c r="B185" s="3" t="s">
        <v>82</v>
      </c>
      <c r="C185" s="3" t="s">
        <v>1597</v>
      </c>
      <c r="D185" s="3" t="s">
        <v>1156</v>
      </c>
      <c r="E185" s="3" t="s">
        <v>1992</v>
      </c>
      <c r="F185" s="4" t="str">
        <f>INDEX('Revised FFS Payment Calc'!E:E,MATCH(A:A,'Revised FFS Payment Calc'!A:A,0))</f>
        <v>Private</v>
      </c>
      <c r="G185" s="3" t="s">
        <v>1176</v>
      </c>
      <c r="H185" s="2">
        <v>208445148.59999999</v>
      </c>
      <c r="I185" s="31">
        <v>9417607.5300000198</v>
      </c>
      <c r="J185" s="2">
        <v>19422617.802006565</v>
      </c>
      <c r="K185" s="4">
        <f t="shared" si="2"/>
        <v>10005010.272006545</v>
      </c>
      <c r="L185" s="4" t="str">
        <f>INDEX('Revised FFS Payment Calc'!A:A,MATCH(A:A,'Revised FFS Payment Calc'!A:A,0))</f>
        <v>020943901</v>
      </c>
    </row>
    <row r="186" spans="1:12">
      <c r="A186" s="3" t="s">
        <v>476</v>
      </c>
      <c r="B186" s="3" t="s">
        <v>477</v>
      </c>
      <c r="C186" s="3" t="s">
        <v>1595</v>
      </c>
      <c r="D186" s="3" t="s">
        <v>476</v>
      </c>
      <c r="E186" s="3" t="s">
        <v>1993</v>
      </c>
      <c r="F186" s="4" t="str">
        <f>INDEX('Revised FFS Payment Calc'!E:E,MATCH(A:A,'Revised FFS Payment Calc'!A:A,0))</f>
        <v>Private</v>
      </c>
      <c r="G186" s="3" t="s">
        <v>1176</v>
      </c>
      <c r="H186" s="2">
        <v>26229284.460000001</v>
      </c>
      <c r="I186" s="31">
        <v>1397218.44</v>
      </c>
      <c r="J186" s="2">
        <v>2277419.792277744</v>
      </c>
      <c r="K186" s="4">
        <f t="shared" si="2"/>
        <v>880201.3522777441</v>
      </c>
      <c r="L186" s="4" t="str">
        <f>INDEX('Revised FFS Payment Calc'!A:A,MATCH(A:A,'Revised FFS Payment Calc'!A:A,0))</f>
        <v>111905902</v>
      </c>
    </row>
    <row r="187" spans="1:12">
      <c r="A187" s="3" t="s">
        <v>488</v>
      </c>
      <c r="B187" s="3" t="s">
        <v>489</v>
      </c>
      <c r="C187" s="3" t="s">
        <v>1590</v>
      </c>
      <c r="D187" s="3" t="s">
        <v>488</v>
      </c>
      <c r="E187" s="3" t="s">
        <v>1994</v>
      </c>
      <c r="F187" s="4" t="str">
        <f>INDEX('Revised FFS Payment Calc'!E:E,MATCH(A:A,'Revised FFS Payment Calc'!A:A,0))</f>
        <v>Private</v>
      </c>
      <c r="G187" s="3" t="s">
        <v>1176</v>
      </c>
      <c r="H187" s="2">
        <v>19400662.129999999</v>
      </c>
      <c r="I187" s="31">
        <v>1011830.33</v>
      </c>
      <c r="J187" s="2">
        <v>2483060.8270540358</v>
      </c>
      <c r="K187" s="4">
        <f t="shared" si="2"/>
        <v>1471230.4970540358</v>
      </c>
      <c r="L187" s="4" t="str">
        <f>INDEX('Revised FFS Payment Calc'!A:A,MATCH(A:A,'Revised FFS Payment Calc'!A:A,0))</f>
        <v>094193202</v>
      </c>
    </row>
    <row r="188" spans="1:12">
      <c r="A188" s="3" t="s">
        <v>479</v>
      </c>
      <c r="B188" s="3" t="s">
        <v>480</v>
      </c>
      <c r="C188" s="3" t="s">
        <v>1594</v>
      </c>
      <c r="D188" s="3" t="s">
        <v>479</v>
      </c>
      <c r="E188" s="3" t="s">
        <v>1995</v>
      </c>
      <c r="F188" s="4" t="str">
        <f>INDEX('Revised FFS Payment Calc'!E:E,MATCH(A:A,'Revised FFS Payment Calc'!A:A,0))</f>
        <v>Private</v>
      </c>
      <c r="G188" s="3" t="s">
        <v>1176</v>
      </c>
      <c r="H188" s="2">
        <v>14617389.76</v>
      </c>
      <c r="I188" s="31">
        <v>914390.78999999701</v>
      </c>
      <c r="J188" s="2">
        <v>1541914.935107182</v>
      </c>
      <c r="K188" s="4">
        <f t="shared" si="2"/>
        <v>627524.145107185</v>
      </c>
      <c r="L188" s="4" t="str">
        <f>INDEX('Revised FFS Payment Calc'!A:A,MATCH(A:A,'Revised FFS Payment Calc'!A:A,0))</f>
        <v>020979302</v>
      </c>
    </row>
    <row r="189" spans="1:12">
      <c r="A189" s="3" t="s">
        <v>669</v>
      </c>
      <c r="B189" s="3" t="s">
        <v>670</v>
      </c>
      <c r="C189" s="3" t="s">
        <v>1436</v>
      </c>
      <c r="D189" s="3" t="s">
        <v>669</v>
      </c>
      <c r="E189" s="3" t="s">
        <v>1883</v>
      </c>
      <c r="F189" s="4" t="str">
        <f>INDEX('Revised FFS Payment Calc'!E:E,MATCH(A:A,'Revised FFS Payment Calc'!A:A,0))</f>
        <v>Private</v>
      </c>
      <c r="G189" s="3" t="s">
        <v>1176</v>
      </c>
      <c r="H189" s="2">
        <v>27996989.519999899</v>
      </c>
      <c r="I189" s="31">
        <v>1716075.5</v>
      </c>
      <c r="J189" s="2">
        <v>3207550.6105670603</v>
      </c>
      <c r="K189" s="4">
        <f t="shared" si="2"/>
        <v>1491475.1105670603</v>
      </c>
      <c r="L189" s="4" t="str">
        <f>INDEX('Revised FFS Payment Calc'!A:A,MATCH(A:A,'Revised FFS Payment Calc'!A:A,0))</f>
        <v>094192402</v>
      </c>
    </row>
    <row r="190" spans="1:12">
      <c r="A190" s="3" t="s">
        <v>455</v>
      </c>
      <c r="B190" s="3" t="s">
        <v>456</v>
      </c>
      <c r="C190" s="3" t="s">
        <v>1593</v>
      </c>
      <c r="D190" s="3" t="s">
        <v>455</v>
      </c>
      <c r="E190" s="3" t="s">
        <v>1996</v>
      </c>
      <c r="F190" s="4" t="str">
        <f>INDEX('Revised FFS Payment Calc'!E:E,MATCH(A:A,'Revised FFS Payment Calc'!A:A,0))</f>
        <v>Private</v>
      </c>
      <c r="G190" s="3" t="s">
        <v>1176</v>
      </c>
      <c r="H190" s="2">
        <v>23791369.009999901</v>
      </c>
      <c r="I190" s="31">
        <v>1456386.67</v>
      </c>
      <c r="J190" s="2">
        <v>2275663.6970310379</v>
      </c>
      <c r="K190" s="4">
        <f t="shared" si="2"/>
        <v>819277.02703103796</v>
      </c>
      <c r="L190" s="4" t="str">
        <f>INDEX('Revised FFS Payment Calc'!A:A,MATCH(A:A,'Revised FFS Payment Calc'!A:A,0))</f>
        <v>112698903</v>
      </c>
    </row>
    <row r="191" spans="1:12">
      <c r="A191" s="3" t="s">
        <v>485</v>
      </c>
      <c r="B191" s="3" t="s">
        <v>486</v>
      </c>
      <c r="C191" s="3" t="s">
        <v>1591</v>
      </c>
      <c r="D191" s="3" t="s">
        <v>485</v>
      </c>
      <c r="E191" s="3" t="s">
        <v>1997</v>
      </c>
      <c r="F191" s="4" t="str">
        <f>INDEX('Revised FFS Payment Calc'!E:E,MATCH(A:A,'Revised FFS Payment Calc'!A:A,0))</f>
        <v>Private</v>
      </c>
      <c r="G191" s="3" t="s">
        <v>1176</v>
      </c>
      <c r="H191" s="2">
        <v>3975984.44</v>
      </c>
      <c r="I191" s="31">
        <v>267136.13</v>
      </c>
      <c r="J191" s="2">
        <v>394596.47080561751</v>
      </c>
      <c r="K191" s="4">
        <f t="shared" si="2"/>
        <v>127460.34080561751</v>
      </c>
      <c r="L191" s="4" t="str">
        <f>INDEX('Revised FFS Payment Calc'!A:A,MATCH(A:A,'Revised FFS Payment Calc'!A:A,0))</f>
        <v>094105602</v>
      </c>
    </row>
    <row r="192" spans="1:12">
      <c r="A192" s="3" t="s">
        <v>482</v>
      </c>
      <c r="B192" s="3" t="s">
        <v>483</v>
      </c>
      <c r="C192" s="3" t="s">
        <v>1592</v>
      </c>
      <c r="D192" s="3" t="s">
        <v>482</v>
      </c>
      <c r="E192" s="3" t="s">
        <v>1998</v>
      </c>
      <c r="F192" s="4" t="str">
        <f>INDEX('Revised FFS Payment Calc'!E:E,MATCH(A:A,'Revised FFS Payment Calc'!A:A,0))</f>
        <v>Private</v>
      </c>
      <c r="G192" s="3" t="s">
        <v>1176</v>
      </c>
      <c r="H192" s="2">
        <v>102807107.34</v>
      </c>
      <c r="I192" s="31">
        <v>5915333.1399999801</v>
      </c>
      <c r="J192" s="2">
        <v>9656200.1292215418</v>
      </c>
      <c r="K192" s="4">
        <f t="shared" si="2"/>
        <v>3740866.9892215617</v>
      </c>
      <c r="L192" s="4" t="str">
        <f>INDEX('Revised FFS Payment Calc'!A:A,MATCH(A:A,'Revised FFS Payment Calc'!A:A,0))</f>
        <v>127311205</v>
      </c>
    </row>
    <row r="193" spans="1:12">
      <c r="A193" s="3" t="s">
        <v>993</v>
      </c>
      <c r="B193" s="3" t="s">
        <v>994</v>
      </c>
      <c r="C193" s="3" t="s">
        <v>1183</v>
      </c>
      <c r="D193" s="3" t="s">
        <v>993</v>
      </c>
      <c r="E193" s="3" t="s">
        <v>1999</v>
      </c>
      <c r="F193" s="4" t="str">
        <f>INDEX('Revised FFS Payment Calc'!E:E,MATCH(A:A,'Revised FFS Payment Calc'!A:A,0))</f>
        <v>Private</v>
      </c>
      <c r="G193" s="3" t="s">
        <v>1176</v>
      </c>
      <c r="H193" s="2">
        <v>6450701.1900000004</v>
      </c>
      <c r="I193" s="31">
        <v>381609.78</v>
      </c>
      <c r="J193" s="2">
        <v>959557.61778128264</v>
      </c>
      <c r="K193" s="4">
        <f t="shared" si="2"/>
        <v>577947.83778128261</v>
      </c>
      <c r="L193" s="4" t="str">
        <f>INDEX('Revised FFS Payment Calc'!A:A,MATCH(A:A,'Revised FFS Payment Calc'!A:A,0))</f>
        <v>385345901</v>
      </c>
    </row>
    <row r="194" spans="1:12">
      <c r="A194" s="3" t="s">
        <v>10</v>
      </c>
      <c r="B194" s="3" t="s">
        <v>11</v>
      </c>
      <c r="C194" s="3" t="s">
        <v>1434</v>
      </c>
      <c r="D194" s="3" t="s">
        <v>10</v>
      </c>
      <c r="E194" s="3" t="s">
        <v>2001</v>
      </c>
      <c r="F194" s="4" t="str">
        <f>INDEX('Revised FFS Payment Calc'!E:E,MATCH(A:A,'Revised FFS Payment Calc'!A:A,0))</f>
        <v>Private</v>
      </c>
      <c r="G194" s="3" t="s">
        <v>1176</v>
      </c>
      <c r="H194" s="2">
        <v>184540623.47999999</v>
      </c>
      <c r="I194" s="31">
        <v>28982723.679999199</v>
      </c>
      <c r="J194" s="2">
        <v>49599810.930581227</v>
      </c>
      <c r="K194" s="4">
        <f t="shared" ref="K194:K257" si="3">J194-I194</f>
        <v>20617087.250582028</v>
      </c>
      <c r="L194" s="4" t="str">
        <f>INDEX('Revised FFS Payment Calc'!A:A,MATCH(A:A,'Revised FFS Payment Calc'!A:A,0))</f>
        <v>020834001</v>
      </c>
    </row>
    <row r="195" spans="1:12">
      <c r="A195" s="3" t="s">
        <v>174</v>
      </c>
      <c r="B195" s="3" t="s">
        <v>175</v>
      </c>
      <c r="C195" s="3" t="s">
        <v>1428</v>
      </c>
      <c r="D195" s="3" t="s">
        <v>174</v>
      </c>
      <c r="E195" s="3" t="s">
        <v>2002</v>
      </c>
      <c r="F195" s="4" t="str">
        <f>INDEX('Revised FFS Payment Calc'!E:E,MATCH(A:A,'Revised FFS Payment Calc'!A:A,0))</f>
        <v>Private</v>
      </c>
      <c r="G195" s="3" t="s">
        <v>1176</v>
      </c>
      <c r="H195" s="2">
        <v>14020589.390000001</v>
      </c>
      <c r="I195" s="31">
        <v>2014309.7</v>
      </c>
      <c r="J195" s="2">
        <v>3666396.0197048187</v>
      </c>
      <c r="K195" s="4">
        <f t="shared" si="3"/>
        <v>1652086.3197048188</v>
      </c>
      <c r="L195" s="4" t="str">
        <f>INDEX('Revised FFS Payment Calc'!A:A,MATCH(A:A,'Revised FFS Payment Calc'!A:A,0))</f>
        <v>146509801</v>
      </c>
    </row>
    <row r="196" spans="1:12">
      <c r="A196" s="3" t="s">
        <v>183</v>
      </c>
      <c r="B196" s="3" t="s">
        <v>184</v>
      </c>
      <c r="C196" s="3" t="s">
        <v>1426</v>
      </c>
      <c r="D196" s="3" t="s">
        <v>183</v>
      </c>
      <c r="E196" s="3" t="s">
        <v>2003</v>
      </c>
      <c r="F196" s="4" t="str">
        <f>INDEX('Revised FFS Payment Calc'!E:E,MATCH(A:A,'Revised FFS Payment Calc'!A:A,0))</f>
        <v>Private</v>
      </c>
      <c r="G196" s="3" t="s">
        <v>1176</v>
      </c>
      <c r="H196" s="2">
        <v>19218.13</v>
      </c>
      <c r="I196" s="31">
        <v>3510.49</v>
      </c>
      <c r="J196" s="2">
        <v>5056.243240436821</v>
      </c>
      <c r="K196" s="4">
        <f t="shared" si="3"/>
        <v>1545.7532404368212</v>
      </c>
      <c r="L196" s="4" t="str">
        <f>INDEX('Revised FFS Payment Calc'!A:A,MATCH(A:A,'Revised FFS Payment Calc'!A:A,0))</f>
        <v>202351701</v>
      </c>
    </row>
    <row r="197" spans="1:12">
      <c r="A197" s="3" t="s">
        <v>679</v>
      </c>
      <c r="B197" s="3" t="s">
        <v>680</v>
      </c>
      <c r="C197" s="3" t="s">
        <v>1430</v>
      </c>
      <c r="D197" s="3" t="s">
        <v>679</v>
      </c>
      <c r="E197" s="3" t="s">
        <v>2004</v>
      </c>
      <c r="F197" s="4" t="str">
        <f>INDEX('Revised FFS Payment Calc'!E:E,MATCH(A:A,'Revised FFS Payment Calc'!A:A,0))</f>
        <v>Private</v>
      </c>
      <c r="G197" s="3" t="s">
        <v>1176</v>
      </c>
      <c r="H197" s="2">
        <v>35780523.700000003</v>
      </c>
      <c r="I197" s="31">
        <v>4817060.9199999701</v>
      </c>
      <c r="J197" s="2">
        <v>9159583.5849120468</v>
      </c>
      <c r="K197" s="4">
        <f t="shared" si="3"/>
        <v>4342522.6649120767</v>
      </c>
      <c r="L197" s="4" t="str">
        <f>INDEX('Revised FFS Payment Calc'!A:A,MATCH(A:A,'Revised FFS Payment Calc'!A:A,0))</f>
        <v>020934801</v>
      </c>
    </row>
    <row r="198" spans="1:12">
      <c r="A198" s="3" t="s">
        <v>177</v>
      </c>
      <c r="B198" s="3" t="s">
        <v>178</v>
      </c>
      <c r="C198" s="3" t="s">
        <v>1427</v>
      </c>
      <c r="D198" s="3" t="s">
        <v>177</v>
      </c>
      <c r="E198" s="3" t="s">
        <v>1728</v>
      </c>
      <c r="F198" s="4" t="str">
        <f>INDEX('Revised FFS Payment Calc'!E:E,MATCH(A:A,'Revised FFS Payment Calc'!A:A,0))</f>
        <v>Private</v>
      </c>
      <c r="G198" s="3" t="s">
        <v>1176</v>
      </c>
      <c r="H198" s="2">
        <v>15499328.210000001</v>
      </c>
      <c r="I198" s="31">
        <v>2138830.66</v>
      </c>
      <c r="J198" s="2">
        <v>4491887.4354439825</v>
      </c>
      <c r="K198" s="4">
        <f t="shared" si="3"/>
        <v>2353056.7754439823</v>
      </c>
      <c r="L198" s="4" t="str">
        <f>INDEX('Revised FFS Payment Calc'!A:A,MATCH(A:A,'Revised FFS Payment Calc'!A:A,0))</f>
        <v>192751901</v>
      </c>
    </row>
    <row r="199" spans="1:12">
      <c r="A199" s="3" t="s">
        <v>180</v>
      </c>
      <c r="B199" s="3" t="s">
        <v>181</v>
      </c>
      <c r="C199" s="3" t="s">
        <v>1429</v>
      </c>
      <c r="D199" s="3" t="s">
        <v>180</v>
      </c>
      <c r="E199" s="3" t="s">
        <v>2005</v>
      </c>
      <c r="F199" s="4" t="str">
        <f>INDEX('Revised FFS Payment Calc'!E:E,MATCH(A:A,'Revised FFS Payment Calc'!A:A,0))</f>
        <v>Private</v>
      </c>
      <c r="G199" s="3" t="s">
        <v>1176</v>
      </c>
      <c r="H199" s="2">
        <v>7902944.8099999996</v>
      </c>
      <c r="I199" s="31">
        <v>1230328.3</v>
      </c>
      <c r="J199" s="2">
        <v>2117439.4794754121</v>
      </c>
      <c r="K199" s="4">
        <f t="shared" si="3"/>
        <v>887111.17947541201</v>
      </c>
      <c r="L199" s="4" t="str">
        <f>INDEX('Revised FFS Payment Calc'!A:A,MATCH(A:A,'Revised FFS Payment Calc'!A:A,0))</f>
        <v>146021401</v>
      </c>
    </row>
    <row r="200" spans="1:12">
      <c r="A200" s="3" t="s">
        <v>676</v>
      </c>
      <c r="B200" s="3" t="s">
        <v>677</v>
      </c>
      <c r="C200" s="3" t="s">
        <v>1484</v>
      </c>
      <c r="D200" s="3" t="s">
        <v>676</v>
      </c>
      <c r="E200" s="3" t="s">
        <v>2006</v>
      </c>
      <c r="F200" s="4" t="str">
        <f>INDEX('Revised FFS Payment Calc'!E:E,MATCH(A:A,'Revised FFS Payment Calc'!A:A,0))</f>
        <v>Private</v>
      </c>
      <c r="G200" s="3" t="s">
        <v>1176</v>
      </c>
      <c r="H200" s="2">
        <v>297203858.49000001</v>
      </c>
      <c r="I200" s="31">
        <v>36811438.969999798</v>
      </c>
      <c r="J200" s="2">
        <v>79836269.865943268</v>
      </c>
      <c r="K200" s="4">
        <f t="shared" si="3"/>
        <v>43024830.89594347</v>
      </c>
      <c r="L200" s="4" t="str">
        <f>INDEX('Revised FFS Payment Calc'!A:A,MATCH(A:A,'Revised FFS Payment Calc'!A:A,0))</f>
        <v>137805107</v>
      </c>
    </row>
    <row r="201" spans="1:12">
      <c r="A201" s="3" t="s">
        <v>1431</v>
      </c>
      <c r="B201" s="3" t="s">
        <v>1433</v>
      </c>
      <c r="C201" s="3" t="s">
        <v>1432</v>
      </c>
      <c r="D201" s="3" t="s">
        <v>1431</v>
      </c>
      <c r="E201" s="3" t="s">
        <v>2115</v>
      </c>
      <c r="F201" s="4" t="str">
        <f>INDEX('Revised FFS Payment Calc'!E:E,MATCH(A:A,'Revised FFS Payment Calc'!A:A,0))</f>
        <v>Private</v>
      </c>
      <c r="G201" s="3" t="s">
        <v>1176</v>
      </c>
      <c r="H201" s="2">
        <v>523875.25</v>
      </c>
      <c r="I201" s="31">
        <v>13014.28</v>
      </c>
      <c r="J201" s="2">
        <v>161581.20217656044</v>
      </c>
      <c r="K201" s="4">
        <f t="shared" si="3"/>
        <v>148566.92217656045</v>
      </c>
      <c r="L201" s="4" t="str">
        <f>INDEX('Revised FFS Payment Calc'!A:A,MATCH(A:A,'Revised FFS Payment Calc'!A:A,0))</f>
        <v>337433201</v>
      </c>
    </row>
    <row r="202" spans="1:12">
      <c r="A202" s="3" t="s">
        <v>697</v>
      </c>
      <c r="B202" s="3" t="s">
        <v>698</v>
      </c>
      <c r="C202" s="3" t="s">
        <v>1418</v>
      </c>
      <c r="D202" s="3" t="s">
        <v>697</v>
      </c>
      <c r="E202" s="3" t="s">
        <v>2009</v>
      </c>
      <c r="F202" s="4" t="str">
        <f>INDEX('Revised FFS Payment Calc'!E:E,MATCH(A:A,'Revised FFS Payment Calc'!A:A,0))</f>
        <v>Private</v>
      </c>
      <c r="G202" s="3" t="s">
        <v>1176</v>
      </c>
      <c r="H202" s="2">
        <v>79173.11</v>
      </c>
      <c r="I202" s="31">
        <v>7978.95</v>
      </c>
      <c r="J202" s="2">
        <v>11108.347267864741</v>
      </c>
      <c r="K202" s="4">
        <f t="shared" si="3"/>
        <v>3129.3972678647415</v>
      </c>
      <c r="L202" s="4" t="str">
        <f>INDEX('Revised FFS Payment Calc'!A:A,MATCH(A:A,'Revised FFS Payment Calc'!A:A,0))</f>
        <v>121820803</v>
      </c>
    </row>
    <row r="203" spans="1:12">
      <c r="A203" s="3" t="s">
        <v>712</v>
      </c>
      <c r="B203" s="3" t="s">
        <v>713</v>
      </c>
      <c r="C203" s="3" t="s">
        <v>1412</v>
      </c>
      <c r="D203" s="3" t="s">
        <v>712</v>
      </c>
      <c r="E203" s="3" t="s">
        <v>1729</v>
      </c>
      <c r="F203" s="4" t="str">
        <f>INDEX('Revised FFS Payment Calc'!E:E,MATCH(A:A,'Revised FFS Payment Calc'!A:A,0))</f>
        <v>Private</v>
      </c>
      <c r="G203" s="3" t="s">
        <v>1176</v>
      </c>
      <c r="H203" s="2">
        <v>18105656.350000001</v>
      </c>
      <c r="I203" s="31">
        <v>1738771.1</v>
      </c>
      <c r="J203" s="2">
        <v>4509875.6078408761</v>
      </c>
      <c r="K203" s="4">
        <f t="shared" si="3"/>
        <v>2771104.507840876</v>
      </c>
      <c r="L203" s="4" t="str">
        <f>INDEX('Revised FFS Payment Calc'!A:A,MATCH(A:A,'Revised FFS Payment Calc'!A:A,0))</f>
        <v>126679303</v>
      </c>
    </row>
    <row r="204" spans="1:12">
      <c r="A204" s="3" t="s">
        <v>718</v>
      </c>
      <c r="B204" s="3" t="s">
        <v>719</v>
      </c>
      <c r="C204" s="3" t="s">
        <v>1409</v>
      </c>
      <c r="D204" s="3" t="s">
        <v>718</v>
      </c>
      <c r="E204" s="3" t="s">
        <v>1730</v>
      </c>
      <c r="F204" s="4" t="str">
        <f>INDEX('Revised FFS Payment Calc'!E:E,MATCH(A:A,'Revised FFS Payment Calc'!A:A,0))</f>
        <v>Private</v>
      </c>
      <c r="G204" s="3" t="s">
        <v>1176</v>
      </c>
      <c r="H204" s="2">
        <v>39445970.640000001</v>
      </c>
      <c r="I204" s="31">
        <v>5155748.9000000302</v>
      </c>
      <c r="J204" s="2">
        <v>12281666.526235884</v>
      </c>
      <c r="K204" s="4">
        <f t="shared" si="3"/>
        <v>7125917.6262358539</v>
      </c>
      <c r="L204" s="4" t="str">
        <f>INDEX('Revised FFS Payment Calc'!A:A,MATCH(A:A,'Revised FFS Payment Calc'!A:A,0))</f>
        <v>135032405</v>
      </c>
    </row>
    <row r="205" spans="1:12">
      <c r="A205" s="3" t="s">
        <v>706</v>
      </c>
      <c r="B205" s="3" t="s">
        <v>707</v>
      </c>
      <c r="C205" s="3" t="s">
        <v>1415</v>
      </c>
      <c r="D205" s="3" t="s">
        <v>706</v>
      </c>
      <c r="E205" s="3" t="s">
        <v>1414</v>
      </c>
      <c r="F205" s="4" t="str">
        <f>INDEX('Revised FFS Payment Calc'!E:E,MATCH(A:A,'Revised FFS Payment Calc'!A:A,0))</f>
        <v>Private</v>
      </c>
      <c r="G205" s="3" t="s">
        <v>1176</v>
      </c>
      <c r="H205" s="2">
        <v>242305756.09</v>
      </c>
      <c r="I205" s="31">
        <v>17844729.509999901</v>
      </c>
      <c r="J205" s="2">
        <v>34246651.984056108</v>
      </c>
      <c r="K205" s="4">
        <f t="shared" si="3"/>
        <v>16401922.474056207</v>
      </c>
      <c r="L205" s="4" t="str">
        <f>INDEX('Revised FFS Payment Calc'!A:A,MATCH(A:A,'Revised FFS Payment Calc'!A:A,0))</f>
        <v>094154402</v>
      </c>
    </row>
    <row r="206" spans="1:12">
      <c r="A206" s="3" t="s">
        <v>700</v>
      </c>
      <c r="B206" s="3" t="s">
        <v>701</v>
      </c>
      <c r="C206" s="3" t="s">
        <v>1416</v>
      </c>
      <c r="D206" s="3" t="s">
        <v>700</v>
      </c>
      <c r="E206" s="3" t="s">
        <v>1731</v>
      </c>
      <c r="F206" s="4" t="str">
        <f>INDEX('Revised FFS Payment Calc'!E:E,MATCH(A:A,'Revised FFS Payment Calc'!A:A,0))</f>
        <v>Private</v>
      </c>
      <c r="G206" s="3" t="s">
        <v>1176</v>
      </c>
      <c r="H206" s="2">
        <v>2638557.7200000002</v>
      </c>
      <c r="I206" s="31">
        <v>491280.75</v>
      </c>
      <c r="J206" s="2">
        <v>564856.89002899348</v>
      </c>
      <c r="K206" s="4">
        <f t="shared" si="3"/>
        <v>73576.140028993483</v>
      </c>
      <c r="L206" s="4" t="str">
        <f>INDEX('Revised FFS Payment Calc'!A:A,MATCH(A:A,'Revised FFS Payment Calc'!A:A,0))</f>
        <v>379200401</v>
      </c>
    </row>
    <row r="207" spans="1:12">
      <c r="A207" s="3" t="s">
        <v>192</v>
      </c>
      <c r="B207" s="3" t="s">
        <v>193</v>
      </c>
      <c r="C207" s="3" t="s">
        <v>1411</v>
      </c>
      <c r="D207" s="3" t="s">
        <v>192</v>
      </c>
      <c r="E207" s="3" t="s">
        <v>1732</v>
      </c>
      <c r="F207" s="4" t="str">
        <f>INDEX('Revised FFS Payment Calc'!E:E,MATCH(A:A,'Revised FFS Payment Calc'!A:A,0))</f>
        <v>Private</v>
      </c>
      <c r="G207" s="3" t="s">
        <v>1176</v>
      </c>
      <c r="H207" s="2">
        <v>5520117.7199999997</v>
      </c>
      <c r="I207" s="31">
        <v>649286.53</v>
      </c>
      <c r="J207" s="2">
        <v>969831.87538832519</v>
      </c>
      <c r="K207" s="4">
        <f t="shared" si="3"/>
        <v>320545.34538832516</v>
      </c>
      <c r="L207" s="4" t="str">
        <f>INDEX('Revised FFS Payment Calc'!A:A,MATCH(A:A,'Revised FFS Payment Calc'!A:A,0))</f>
        <v>186221101</v>
      </c>
    </row>
    <row r="208" spans="1:12">
      <c r="A208" s="3" t="s">
        <v>195</v>
      </c>
      <c r="B208" s="3" t="s">
        <v>196</v>
      </c>
      <c r="C208" s="3" t="s">
        <v>1408</v>
      </c>
      <c r="D208" s="3" t="s">
        <v>195</v>
      </c>
      <c r="E208" s="3" t="s">
        <v>1734</v>
      </c>
      <c r="F208" s="4" t="str">
        <f>INDEX('Revised FFS Payment Calc'!E:E,MATCH(A:A,'Revised FFS Payment Calc'!A:A,0))</f>
        <v>Private</v>
      </c>
      <c r="G208" s="3" t="s">
        <v>1176</v>
      </c>
      <c r="H208" s="2">
        <v>11363978.68</v>
      </c>
      <c r="I208" s="31">
        <v>1289175.47</v>
      </c>
      <c r="J208" s="2">
        <v>2249332.4823625684</v>
      </c>
      <c r="K208" s="4">
        <f t="shared" si="3"/>
        <v>960157.01236256841</v>
      </c>
      <c r="L208" s="4" t="str">
        <f>INDEX('Revised FFS Payment Calc'!A:A,MATCH(A:A,'Revised FFS Payment Calc'!A:A,0))</f>
        <v>209345201</v>
      </c>
    </row>
    <row r="209" spans="1:12">
      <c r="A209" s="3" t="s">
        <v>703</v>
      </c>
      <c r="B209" s="3" t="s">
        <v>704</v>
      </c>
      <c r="C209" s="3" t="s">
        <v>1417</v>
      </c>
      <c r="D209" s="3" t="s">
        <v>703</v>
      </c>
      <c r="E209" s="3" t="s">
        <v>1735</v>
      </c>
      <c r="F209" s="4" t="str">
        <f>INDEX('Revised FFS Payment Calc'!E:E,MATCH(A:A,'Revised FFS Payment Calc'!A:A,0))</f>
        <v>Private</v>
      </c>
      <c r="G209" s="3" t="s">
        <v>1176</v>
      </c>
      <c r="H209" s="2">
        <v>15520996.140000001</v>
      </c>
      <c r="I209" s="31">
        <v>853094.29</v>
      </c>
      <c r="J209" s="2">
        <v>2098621.5595539538</v>
      </c>
      <c r="K209" s="4">
        <f t="shared" si="3"/>
        <v>1245527.2695539538</v>
      </c>
      <c r="L209" s="4" t="str">
        <f>INDEX('Revised FFS Payment Calc'!A:A,MATCH(A:A,'Revised FFS Payment Calc'!A:A,0))</f>
        <v>204254101</v>
      </c>
    </row>
    <row r="210" spans="1:12">
      <c r="A210" s="3" t="s">
        <v>201</v>
      </c>
      <c r="B210" s="3" t="s">
        <v>202</v>
      </c>
      <c r="C210" s="3" t="s">
        <v>1407</v>
      </c>
      <c r="D210" s="3" t="s">
        <v>201</v>
      </c>
      <c r="E210" s="3" t="s">
        <v>1406</v>
      </c>
      <c r="F210" s="4" t="str">
        <f>INDEX('Revised FFS Payment Calc'!E:E,MATCH(A:A,'Revised FFS Payment Calc'!A:A,0))</f>
        <v>Private</v>
      </c>
      <c r="G210" s="3" t="s">
        <v>1176</v>
      </c>
      <c r="H210" s="2">
        <v>22993636.059999999</v>
      </c>
      <c r="I210" s="31">
        <v>1984118.3699999901</v>
      </c>
      <c r="J210" s="2">
        <v>3729567.8635793012</v>
      </c>
      <c r="K210" s="4">
        <f t="shared" si="3"/>
        <v>1745449.4935793111</v>
      </c>
      <c r="L210" s="4" t="str">
        <f>INDEX('Revised FFS Payment Calc'!A:A,MATCH(A:A,'Revised FFS Payment Calc'!A:A,0))</f>
        <v>094219503</v>
      </c>
    </row>
    <row r="211" spans="1:12">
      <c r="A211" s="3" t="s">
        <v>189</v>
      </c>
      <c r="B211" s="3" t="s">
        <v>190</v>
      </c>
      <c r="C211" s="3" t="s">
        <v>1420</v>
      </c>
      <c r="D211" s="3" t="s">
        <v>189</v>
      </c>
      <c r="E211" s="3" t="s">
        <v>1820</v>
      </c>
      <c r="F211" s="4" t="str">
        <f>INDEX('Revised FFS Payment Calc'!E:E,MATCH(A:A,'Revised FFS Payment Calc'!A:A,0))</f>
        <v>Private</v>
      </c>
      <c r="G211" s="3" t="s">
        <v>1176</v>
      </c>
      <c r="H211" s="2">
        <v>23613942.809999999</v>
      </c>
      <c r="I211" s="31">
        <v>2597043.5800000099</v>
      </c>
      <c r="J211" s="2">
        <v>4019637.2428970225</v>
      </c>
      <c r="K211" s="4">
        <f t="shared" si="3"/>
        <v>1422593.6628970127</v>
      </c>
      <c r="L211" s="4" t="str">
        <f>INDEX('Revised FFS Payment Calc'!A:A,MATCH(A:A,'Revised FFS Payment Calc'!A:A,0))</f>
        <v>281028501</v>
      </c>
    </row>
    <row r="212" spans="1:12">
      <c r="A212" s="3" t="s">
        <v>204</v>
      </c>
      <c r="B212" s="3" t="s">
        <v>205</v>
      </c>
      <c r="C212" s="3" t="s">
        <v>1405</v>
      </c>
      <c r="D212" s="3" t="s">
        <v>204</v>
      </c>
      <c r="E212" s="3" t="s">
        <v>2011</v>
      </c>
      <c r="F212" s="4" t="str">
        <f>INDEX('Revised FFS Payment Calc'!E:E,MATCH(A:A,'Revised FFS Payment Calc'!A:A,0))</f>
        <v>Private</v>
      </c>
      <c r="G212" s="3" t="s">
        <v>1176</v>
      </c>
      <c r="H212" s="2">
        <v>32642707.16</v>
      </c>
      <c r="I212" s="31">
        <v>3231138.2800000198</v>
      </c>
      <c r="J212" s="2">
        <v>5321688.9726954512</v>
      </c>
      <c r="K212" s="4">
        <f t="shared" si="3"/>
        <v>2090550.6926954314</v>
      </c>
      <c r="L212" s="4" t="str">
        <f>INDEX('Revised FFS Payment Calc'!A:A,MATCH(A:A,'Revised FFS Payment Calc'!A:A,0))</f>
        <v>140713201</v>
      </c>
    </row>
    <row r="213" spans="1:12">
      <c r="A213" s="3" t="s">
        <v>440</v>
      </c>
      <c r="B213" s="3" t="s">
        <v>441</v>
      </c>
      <c r="C213" s="3" t="s">
        <v>1397</v>
      </c>
      <c r="D213" s="3" t="s">
        <v>440</v>
      </c>
      <c r="E213" s="3" t="s">
        <v>1737</v>
      </c>
      <c r="F213" s="4" t="str">
        <f>INDEX('Revised FFS Payment Calc'!E:E,MATCH(A:A,'Revised FFS Payment Calc'!A:A,0))</f>
        <v>Private</v>
      </c>
      <c r="G213" s="3" t="s">
        <v>1176</v>
      </c>
      <c r="H213" s="2">
        <v>64853737.249999903</v>
      </c>
      <c r="I213" s="31">
        <v>7209496.2399999704</v>
      </c>
      <c r="J213" s="2">
        <v>15360791.825474788</v>
      </c>
      <c r="K213" s="4">
        <f t="shared" si="3"/>
        <v>8151295.5854748171</v>
      </c>
      <c r="L213" s="4" t="str">
        <f>INDEX('Revised FFS Payment Calc'!A:A,MATCH(A:A,'Revised FFS Payment Calc'!A:A,0))</f>
        <v>112679902</v>
      </c>
    </row>
    <row r="214" spans="1:12">
      <c r="A214" s="3" t="s">
        <v>746</v>
      </c>
      <c r="B214" s="3" t="s">
        <v>747</v>
      </c>
      <c r="C214" s="3" t="s">
        <v>1388</v>
      </c>
      <c r="D214" s="3" t="s">
        <v>746</v>
      </c>
      <c r="E214" s="3" t="s">
        <v>1387</v>
      </c>
      <c r="F214" s="4" t="str">
        <f>INDEX('Revised FFS Payment Calc'!E:E,MATCH(A:A,'Revised FFS Payment Calc'!A:A,0))</f>
        <v>Private</v>
      </c>
      <c r="G214" s="3" t="s">
        <v>1176</v>
      </c>
      <c r="H214" s="2">
        <v>7528752.7000000002</v>
      </c>
      <c r="I214" s="31">
        <v>921888.09</v>
      </c>
      <c r="J214" s="2">
        <v>782935.96310719871</v>
      </c>
      <c r="K214" s="4">
        <f t="shared" si="3"/>
        <v>-138952.12689280126</v>
      </c>
      <c r="L214" s="4" t="str">
        <f>INDEX('Revised FFS Payment Calc'!A:A,MATCH(A:A,'Revised FFS Payment Calc'!A:A,0))</f>
        <v>130605205</v>
      </c>
    </row>
    <row r="215" spans="1:12">
      <c r="A215" s="3" t="s">
        <v>749</v>
      </c>
      <c r="B215" s="3" t="s">
        <v>750</v>
      </c>
      <c r="C215" s="3" t="s">
        <v>1386</v>
      </c>
      <c r="D215" s="3" t="s">
        <v>749</v>
      </c>
      <c r="E215" s="3" t="s">
        <v>1385</v>
      </c>
      <c r="F215" s="4" t="str">
        <f>INDEX('Revised FFS Payment Calc'!E:E,MATCH(A:A,'Revised FFS Payment Calc'!A:A,0))</f>
        <v>Private</v>
      </c>
      <c r="G215" s="3" t="s">
        <v>1176</v>
      </c>
      <c r="H215" s="2">
        <v>4609462.42</v>
      </c>
      <c r="I215" s="31">
        <v>524711.179999999</v>
      </c>
      <c r="J215" s="2">
        <v>734204.3789105505</v>
      </c>
      <c r="K215" s="4">
        <f t="shared" si="3"/>
        <v>209493.19891055149</v>
      </c>
      <c r="L215" s="4" t="str">
        <f>INDEX('Revised FFS Payment Calc'!A:A,MATCH(A:A,'Revised FFS Payment Calc'!A:A,0))</f>
        <v>112701102</v>
      </c>
    </row>
    <row r="216" spans="1:12">
      <c r="A216" s="3" t="s">
        <v>1381</v>
      </c>
      <c r="B216" s="3" t="s">
        <v>1383</v>
      </c>
      <c r="C216" s="3" t="s">
        <v>1382</v>
      </c>
      <c r="D216" s="3" t="s">
        <v>1381</v>
      </c>
      <c r="E216" s="3" t="s">
        <v>1885</v>
      </c>
      <c r="F216" s="4" t="str">
        <f>INDEX('Revised FFS Payment Calc'!E:E,MATCH(A:A,'Revised FFS Payment Calc'!A:A,0))</f>
        <v>Private</v>
      </c>
      <c r="G216" s="3" t="s">
        <v>1176</v>
      </c>
      <c r="H216" s="2">
        <v>5317987.6900000004</v>
      </c>
      <c r="I216" s="31">
        <v>556504.61999999895</v>
      </c>
      <c r="J216" s="2">
        <v>1097892.0620659674</v>
      </c>
      <c r="K216" s="4">
        <f t="shared" si="3"/>
        <v>541387.44206596841</v>
      </c>
      <c r="L216" s="4" t="str">
        <f>INDEX('Revised FFS Payment Calc'!A:A,MATCH(A:A,'Revised FFS Payment Calc'!A:A,0))</f>
        <v>297342201</v>
      </c>
    </row>
    <row r="217" spans="1:12">
      <c r="A217" s="3" t="s">
        <v>897</v>
      </c>
      <c r="B217" s="3" t="s">
        <v>898</v>
      </c>
      <c r="C217" s="3" t="s">
        <v>1274</v>
      </c>
      <c r="D217" s="3" t="s">
        <v>897</v>
      </c>
      <c r="E217" s="3" t="s">
        <v>2014</v>
      </c>
      <c r="F217" s="4" t="str">
        <f>INDEX('Revised FFS Payment Calc'!E:E,MATCH(A:A,'Revised FFS Payment Calc'!A:A,0))</f>
        <v>Private</v>
      </c>
      <c r="G217" s="3" t="s">
        <v>1176</v>
      </c>
      <c r="H217" s="2">
        <v>51951809.710000001</v>
      </c>
      <c r="I217" s="31">
        <v>3510738.9200000102</v>
      </c>
      <c r="J217" s="2">
        <v>7443852.3882414866</v>
      </c>
      <c r="K217" s="4">
        <f t="shared" si="3"/>
        <v>3933113.4682414765</v>
      </c>
      <c r="L217" s="4" t="str">
        <f>INDEX('Revised FFS Payment Calc'!A:A,MATCH(A:A,'Revised FFS Payment Calc'!A:A,0))</f>
        <v>094216103</v>
      </c>
    </row>
    <row r="218" spans="1:12">
      <c r="A218" s="3" t="s">
        <v>1167</v>
      </c>
      <c r="B218" s="3" t="s">
        <v>1375</v>
      </c>
      <c r="C218" s="3" t="s">
        <v>1374</v>
      </c>
      <c r="D218" s="3" t="s">
        <v>1167</v>
      </c>
      <c r="E218" s="3" t="s">
        <v>1742</v>
      </c>
      <c r="F218" s="4" t="str">
        <f>INDEX('Revised FFS Payment Calc'!E:E,MATCH(A:A,'Revised FFS Payment Calc'!A:A,0))</f>
        <v>Private</v>
      </c>
      <c r="G218" s="3" t="s">
        <v>1176</v>
      </c>
      <c r="H218" s="2">
        <v>70878779.010000005</v>
      </c>
      <c r="I218" s="31">
        <v>6670838.0400000699</v>
      </c>
      <c r="J218" s="2">
        <v>12548108.921748172</v>
      </c>
      <c r="K218" s="4">
        <f t="shared" si="3"/>
        <v>5877270.8817481026</v>
      </c>
      <c r="L218" s="4" t="str">
        <f>INDEX('Revised FFS Payment Calc'!A:A,MATCH(A:A,'Revised FFS Payment Calc'!A:A,0))</f>
        <v>137245009</v>
      </c>
    </row>
    <row r="219" spans="1:12">
      <c r="A219" s="3" t="s">
        <v>879</v>
      </c>
      <c r="B219" s="3" t="s">
        <v>880</v>
      </c>
      <c r="C219" s="3" t="s">
        <v>1373</v>
      </c>
      <c r="D219" s="3" t="s">
        <v>879</v>
      </c>
      <c r="E219" s="3" t="s">
        <v>1743</v>
      </c>
      <c r="F219" s="4" t="str">
        <f>INDEX('Revised FFS Payment Calc'!E:E,MATCH(A:A,'Revised FFS Payment Calc'!A:A,0))</f>
        <v>NSGO</v>
      </c>
      <c r="G219" s="3" t="s">
        <v>1176</v>
      </c>
      <c r="H219" s="2">
        <v>12021178.689999999</v>
      </c>
      <c r="I219" s="31">
        <v>1726683.4000000099</v>
      </c>
      <c r="J219" s="2">
        <v>3309041.6905087368</v>
      </c>
      <c r="K219" s="4">
        <f t="shared" si="3"/>
        <v>1582358.2905087268</v>
      </c>
      <c r="L219" s="4" t="str">
        <f>INDEX('Revised FFS Payment Calc'!A:A,MATCH(A:A,'Revised FFS Payment Calc'!A:A,0))</f>
        <v>127303903</v>
      </c>
    </row>
    <row r="220" spans="1:12">
      <c r="A220" s="3" t="s">
        <v>776</v>
      </c>
      <c r="B220" s="3" t="s">
        <v>777</v>
      </c>
      <c r="C220" s="3" t="s">
        <v>1372</v>
      </c>
      <c r="D220" s="3" t="s">
        <v>776</v>
      </c>
      <c r="E220" s="3" t="s">
        <v>2116</v>
      </c>
      <c r="F220" s="4" t="str">
        <f>INDEX('Revised FFS Payment Calc'!E:E,MATCH(A:A,'Revised FFS Payment Calc'!A:A,0))</f>
        <v>Private</v>
      </c>
      <c r="G220" s="3" t="s">
        <v>1176</v>
      </c>
      <c r="H220" s="2">
        <v>10387573.310000001</v>
      </c>
      <c r="I220" s="31">
        <v>4390645.6500000004</v>
      </c>
      <c r="J220" s="2">
        <v>4315685.4322398407</v>
      </c>
      <c r="K220" s="4">
        <f t="shared" si="3"/>
        <v>-74960.217760159634</v>
      </c>
      <c r="L220" s="4" t="str">
        <f>INDEX('Revised FFS Payment Calc'!A:A,MATCH(A:A,'Revised FFS Payment Calc'!A:A,0))</f>
        <v>358963201</v>
      </c>
    </row>
    <row r="221" spans="1:12">
      <c r="A221" s="3" t="s">
        <v>782</v>
      </c>
      <c r="B221" s="3" t="s">
        <v>783</v>
      </c>
      <c r="C221" s="3" t="s">
        <v>1369</v>
      </c>
      <c r="D221" s="3" t="s">
        <v>782</v>
      </c>
      <c r="E221" s="3" t="s">
        <v>2018</v>
      </c>
      <c r="F221" s="4" t="str">
        <f>INDEX('Revised FFS Payment Calc'!E:E,MATCH(A:A,'Revised FFS Payment Calc'!A:A,0))</f>
        <v>Private</v>
      </c>
      <c r="G221" s="3" t="s">
        <v>1176</v>
      </c>
      <c r="H221" s="2">
        <v>15533902.289999999</v>
      </c>
      <c r="I221" s="31">
        <v>1458997.18</v>
      </c>
      <c r="J221" s="2">
        <v>2682999.4563866453</v>
      </c>
      <c r="K221" s="4">
        <f t="shared" si="3"/>
        <v>1224002.2763866454</v>
      </c>
      <c r="L221" s="4" t="str">
        <f>INDEX('Revised FFS Payment Calc'!A:A,MATCH(A:A,'Revised FFS Payment Calc'!A:A,0))</f>
        <v>112711003</v>
      </c>
    </row>
    <row r="222" spans="1:12">
      <c r="A222" s="3" t="s">
        <v>1161</v>
      </c>
      <c r="B222" s="3" t="s">
        <v>1365</v>
      </c>
      <c r="C222" s="3" t="s">
        <v>1364</v>
      </c>
      <c r="D222" s="3" t="s">
        <v>1161</v>
      </c>
      <c r="E222" s="3" t="s">
        <v>1746</v>
      </c>
      <c r="F222" s="4" t="str">
        <f>INDEX('Revised FFS Payment Calc'!E:E,MATCH(A:A,'Revised FFS Payment Calc'!A:A,0))</f>
        <v>Private</v>
      </c>
      <c r="G222" s="3" t="s">
        <v>1176</v>
      </c>
      <c r="H222" s="2">
        <v>3990109.43</v>
      </c>
      <c r="I222" s="31">
        <v>509483.94000000099</v>
      </c>
      <c r="J222" s="2">
        <v>647990.95647479454</v>
      </c>
      <c r="K222" s="4">
        <f t="shared" si="3"/>
        <v>138507.01647479355</v>
      </c>
      <c r="L222" s="4" t="str">
        <f>INDEX('Revised FFS Payment Calc'!A:A,MATCH(A:A,'Revised FFS Payment Calc'!A:A,0))</f>
        <v>121816602</v>
      </c>
    </row>
    <row r="223" spans="1:12">
      <c r="A223" s="3" t="s">
        <v>1135</v>
      </c>
      <c r="B223" s="3" t="s">
        <v>1136</v>
      </c>
      <c r="C223" s="3" t="s">
        <v>1340</v>
      </c>
      <c r="D223" s="3" t="s">
        <v>1135</v>
      </c>
      <c r="E223" s="3" t="s">
        <v>1747</v>
      </c>
      <c r="F223" s="4" t="str">
        <f>INDEX('Revised FFS Payment Calc'!E:E,MATCH(A:A,'Revised FFS Payment Calc'!A:A,0))</f>
        <v>Private</v>
      </c>
      <c r="G223" s="3" t="s">
        <v>1176</v>
      </c>
      <c r="H223" s="2">
        <v>1346096.88</v>
      </c>
      <c r="I223" s="31">
        <v>394769.73</v>
      </c>
      <c r="J223" s="2">
        <v>285500.77137334587</v>
      </c>
      <c r="K223" s="4">
        <f t="shared" si="3"/>
        <v>-109268.95862665412</v>
      </c>
      <c r="L223" s="4" t="str">
        <f>INDEX('Revised FFS Payment Calc'!A:A,MATCH(A:A,'Revised FFS Payment Calc'!A:A,0))</f>
        <v>308032701</v>
      </c>
    </row>
    <row r="224" spans="1:12">
      <c r="A224" s="3" t="s">
        <v>1109</v>
      </c>
      <c r="B224" s="3" t="s">
        <v>1110</v>
      </c>
      <c r="C224" s="3" t="s">
        <v>1525</v>
      </c>
      <c r="D224" s="3" t="s">
        <v>1109</v>
      </c>
      <c r="E224" s="3" t="s">
        <v>1748</v>
      </c>
      <c r="F224" s="4" t="str">
        <f>INDEX('Revised FFS Payment Calc'!E:E,MATCH(A:A,'Revised FFS Payment Calc'!A:A,0))</f>
        <v>Private</v>
      </c>
      <c r="G224" s="3" t="s">
        <v>1176</v>
      </c>
      <c r="H224" s="2">
        <v>3231761.88</v>
      </c>
      <c r="I224" s="31">
        <v>1135458.19</v>
      </c>
      <c r="J224" s="2">
        <v>837692.68921009987</v>
      </c>
      <c r="K224" s="4">
        <f t="shared" si="3"/>
        <v>-297765.50078990008</v>
      </c>
      <c r="L224" s="4" t="str">
        <f>INDEX('Revised FFS Payment Calc'!A:A,MATCH(A:A,'Revised FFS Payment Calc'!A:A,0))</f>
        <v>163111101</v>
      </c>
    </row>
    <row r="225" spans="1:12">
      <c r="A225" s="3" t="s">
        <v>156</v>
      </c>
      <c r="B225" s="3" t="s">
        <v>157</v>
      </c>
      <c r="C225" s="3" t="s">
        <v>1475</v>
      </c>
      <c r="D225" s="3" t="s">
        <v>156</v>
      </c>
      <c r="E225" s="3" t="s">
        <v>1819</v>
      </c>
      <c r="F225" s="4" t="str">
        <f>INDEX('Revised FFS Payment Calc'!E:E,MATCH(A:A,'Revised FFS Payment Calc'!A:A,0))</f>
        <v>Private</v>
      </c>
      <c r="G225" s="3" t="s">
        <v>1176</v>
      </c>
      <c r="H225" s="2">
        <v>6456722.6799999997</v>
      </c>
      <c r="I225" s="31">
        <v>225155.81</v>
      </c>
      <c r="J225" s="2">
        <v>736116.62072754768</v>
      </c>
      <c r="K225" s="4">
        <f t="shared" si="3"/>
        <v>510960.81072754768</v>
      </c>
      <c r="L225" s="4" t="str">
        <f>INDEX('Revised FFS Payment Calc'!A:A,MATCH(A:A,'Revised FFS Payment Calc'!A:A,0))</f>
        <v>378943001</v>
      </c>
    </row>
    <row r="226" spans="1:12">
      <c r="A226" s="3" t="s">
        <v>797</v>
      </c>
      <c r="B226" s="3" t="s">
        <v>798</v>
      </c>
      <c r="C226" s="3" t="s">
        <v>1359</v>
      </c>
      <c r="D226" s="3" t="s">
        <v>797</v>
      </c>
      <c r="E226" s="3" t="s">
        <v>1358</v>
      </c>
      <c r="F226" s="4" t="str">
        <f>INDEX('Revised FFS Payment Calc'!E:E,MATCH(A:A,'Revised FFS Payment Calc'!A:A,0))</f>
        <v>Private</v>
      </c>
      <c r="G226" s="3" t="s">
        <v>1176</v>
      </c>
      <c r="H226" s="2">
        <v>509234.43</v>
      </c>
      <c r="I226" s="31">
        <v>192146.62</v>
      </c>
      <c r="J226" s="2">
        <v>119076.27251644259</v>
      </c>
      <c r="K226" s="4">
        <f t="shared" si="3"/>
        <v>-73070.347483557402</v>
      </c>
      <c r="L226" s="4" t="str">
        <f>INDEX('Revised FFS Payment Calc'!A:A,MATCH(A:A,'Revised FFS Payment Calc'!A:A,0))</f>
        <v>111915801</v>
      </c>
    </row>
    <row r="227" spans="1:12">
      <c r="A227" s="3" t="s">
        <v>428</v>
      </c>
      <c r="B227" s="3" t="s">
        <v>429</v>
      </c>
      <c r="C227" s="3" t="s">
        <v>1622</v>
      </c>
      <c r="D227" s="3" t="s">
        <v>428</v>
      </c>
      <c r="E227" s="3" t="s">
        <v>1749</v>
      </c>
      <c r="F227" s="4" t="str">
        <f>INDEX('Revised FFS Payment Calc'!E:E,MATCH(A:A,'Revised FFS Payment Calc'!A:A,0))</f>
        <v>Private</v>
      </c>
      <c r="G227" s="3" t="s">
        <v>1176</v>
      </c>
      <c r="H227" s="2">
        <v>4663643.54</v>
      </c>
      <c r="I227" s="31">
        <v>321703.69</v>
      </c>
      <c r="J227" s="2">
        <v>761744.52090021968</v>
      </c>
      <c r="K227" s="4">
        <f t="shared" si="3"/>
        <v>440040.83090021968</v>
      </c>
      <c r="L227" s="4" t="str">
        <f>INDEX('Revised FFS Payment Calc'!A:A,MATCH(A:A,'Revised FFS Payment Calc'!A:A,0))</f>
        <v>349366001</v>
      </c>
    </row>
    <row r="228" spans="1:12">
      <c r="A228" s="3" t="s">
        <v>876</v>
      </c>
      <c r="B228" s="3" t="s">
        <v>877</v>
      </c>
      <c r="C228" s="3" t="s">
        <v>1289</v>
      </c>
      <c r="D228" s="3" t="s">
        <v>876</v>
      </c>
      <c r="E228" s="3" t="s">
        <v>1831</v>
      </c>
      <c r="F228" s="4" t="str">
        <f>INDEX('Revised FFS Payment Calc'!E:E,MATCH(A:A,'Revised FFS Payment Calc'!A:A,0))</f>
        <v>Private</v>
      </c>
      <c r="G228" s="3" t="s">
        <v>1176</v>
      </c>
      <c r="H228" s="2">
        <v>1939970.51</v>
      </c>
      <c r="I228" s="31">
        <v>584755.36</v>
      </c>
      <c r="J228" s="2">
        <v>624995.66671459645</v>
      </c>
      <c r="K228" s="4">
        <f t="shared" si="3"/>
        <v>40240.30671459646</v>
      </c>
      <c r="L228" s="4" t="str">
        <f>INDEX('Revised FFS Payment Calc'!A:A,MATCH(A:A,'Revised FFS Payment Calc'!A:A,0))</f>
        <v>127294003</v>
      </c>
    </row>
    <row r="229" spans="1:12">
      <c r="A229" s="3" t="s">
        <v>219</v>
      </c>
      <c r="B229" s="3" t="s">
        <v>220</v>
      </c>
      <c r="C229" s="3" t="s">
        <v>1352</v>
      </c>
      <c r="D229" s="3" t="s">
        <v>219</v>
      </c>
      <c r="E229" s="3" t="s">
        <v>2020</v>
      </c>
      <c r="F229" s="4" t="str">
        <f>INDEX('Revised FFS Payment Calc'!E:E,MATCH(A:A,'Revised FFS Payment Calc'!A:A,0))</f>
        <v>Private</v>
      </c>
      <c r="G229" s="3" t="s">
        <v>1176</v>
      </c>
      <c r="H229" s="2">
        <v>116190.83</v>
      </c>
      <c r="I229" s="31">
        <v>7748.98</v>
      </c>
      <c r="J229" s="2">
        <v>25021.543597137719</v>
      </c>
      <c r="K229" s="4">
        <f t="shared" si="3"/>
        <v>17272.56359713772</v>
      </c>
      <c r="L229" s="4" t="str">
        <f>INDEX('Revised FFS Payment Calc'!A:A,MATCH(A:A,'Revised FFS Payment Calc'!A:A,0))</f>
        <v>165305701</v>
      </c>
    </row>
    <row r="230" spans="1:12">
      <c r="A230" s="3" t="s">
        <v>116</v>
      </c>
      <c r="B230" s="3" t="s">
        <v>117</v>
      </c>
      <c r="C230" s="3" t="s">
        <v>1516</v>
      </c>
      <c r="D230" s="3" t="s">
        <v>116</v>
      </c>
      <c r="E230" s="3" t="s">
        <v>2022</v>
      </c>
      <c r="F230" s="4" t="str">
        <f>INDEX('Revised FFS Payment Calc'!E:E,MATCH(A:A,'Revised FFS Payment Calc'!A:A,0))</f>
        <v>Private</v>
      </c>
      <c r="G230" s="3" t="s">
        <v>1176</v>
      </c>
      <c r="H230" s="2">
        <v>5592154.2399999797</v>
      </c>
      <c r="I230" s="31">
        <v>613045.01000000106</v>
      </c>
      <c r="J230" s="2">
        <v>1240715.0033210998</v>
      </c>
      <c r="K230" s="4">
        <f t="shared" si="3"/>
        <v>627669.99332109874</v>
      </c>
      <c r="L230" s="4" t="str">
        <f>INDEX('Revised FFS Payment Calc'!A:A,MATCH(A:A,'Revised FFS Payment Calc'!A:A,0))</f>
        <v>217744601</v>
      </c>
    </row>
    <row r="231" spans="1:12">
      <c r="A231" s="3" t="s">
        <v>951</v>
      </c>
      <c r="B231" s="3" t="s">
        <v>952</v>
      </c>
      <c r="C231" s="3" t="s">
        <v>1227</v>
      </c>
      <c r="D231" s="3" t="s">
        <v>951</v>
      </c>
      <c r="E231" s="3" t="s">
        <v>2023</v>
      </c>
      <c r="F231" s="4" t="str">
        <f>INDEX('Revised FFS Payment Calc'!E:E,MATCH(A:A,'Revised FFS Payment Calc'!A:A,0))</f>
        <v>Private</v>
      </c>
      <c r="G231" s="3" t="s">
        <v>1176</v>
      </c>
      <c r="H231" s="2">
        <v>195590.53</v>
      </c>
      <c r="I231" s="31">
        <v>19144.599999999999</v>
      </c>
      <c r="J231" s="2">
        <v>60906.684136201038</v>
      </c>
      <c r="K231" s="4">
        <f t="shared" si="3"/>
        <v>41762.08413620104</v>
      </c>
      <c r="L231" s="4" t="str">
        <f>INDEX('Revised FFS Payment Calc'!A:A,MATCH(A:A,'Revised FFS Payment Calc'!A:A,0))</f>
        <v>094140302</v>
      </c>
    </row>
    <row r="232" spans="1:12">
      <c r="A232" s="3" t="s">
        <v>261</v>
      </c>
      <c r="B232" s="3" t="s">
        <v>262</v>
      </c>
      <c r="C232" s="3" t="s">
        <v>1329</v>
      </c>
      <c r="D232" s="3" t="s">
        <v>261</v>
      </c>
      <c r="E232" s="3" t="s">
        <v>2024</v>
      </c>
      <c r="F232" s="4" t="str">
        <f>INDEX('Revised FFS Payment Calc'!E:E,MATCH(A:A,'Revised FFS Payment Calc'!A:A,0))</f>
        <v>Private</v>
      </c>
      <c r="G232" s="3" t="s">
        <v>1176</v>
      </c>
      <c r="H232" s="2">
        <v>787785.67</v>
      </c>
      <c r="I232" s="31">
        <v>102607.45</v>
      </c>
      <c r="J232" s="2">
        <v>169128.11841675959</v>
      </c>
      <c r="K232" s="4">
        <f t="shared" si="3"/>
        <v>66520.668416759596</v>
      </c>
      <c r="L232" s="4" t="str">
        <f>INDEX('Revised FFS Payment Calc'!A:A,MATCH(A:A,'Revised FFS Payment Calc'!A:A,0))</f>
        <v>193399601</v>
      </c>
    </row>
    <row r="233" spans="1:12">
      <c r="A233" s="3" t="s">
        <v>818</v>
      </c>
      <c r="B233" s="3" t="s">
        <v>819</v>
      </c>
      <c r="C233" s="3" t="s">
        <v>1339</v>
      </c>
      <c r="D233" s="3" t="s">
        <v>818</v>
      </c>
      <c r="E233" s="3" t="s">
        <v>1888</v>
      </c>
      <c r="F233" s="4" t="str">
        <f>INDEX('Revised FFS Payment Calc'!E:E,MATCH(A:A,'Revised FFS Payment Calc'!A:A,0))</f>
        <v>Private</v>
      </c>
      <c r="G233" s="3" t="s">
        <v>1176</v>
      </c>
      <c r="H233" s="2">
        <v>3265012</v>
      </c>
      <c r="I233" s="31">
        <v>552314.31999999995</v>
      </c>
      <c r="J233" s="2">
        <v>887744.82257652411</v>
      </c>
      <c r="K233" s="4">
        <f t="shared" si="3"/>
        <v>335430.50257652416</v>
      </c>
      <c r="L233" s="4" t="str">
        <f>INDEX('Revised FFS Payment Calc'!A:A,MATCH(A:A,'Revised FFS Payment Calc'!A:A,0))</f>
        <v>111829102</v>
      </c>
    </row>
    <row r="234" spans="1:12">
      <c r="A234" s="3" t="s">
        <v>258</v>
      </c>
      <c r="B234" s="3" t="s">
        <v>259</v>
      </c>
      <c r="C234" s="3" t="s">
        <v>1333</v>
      </c>
      <c r="D234" s="3" t="s">
        <v>258</v>
      </c>
      <c r="E234" s="3" t="s">
        <v>2028</v>
      </c>
      <c r="F234" s="4" t="str">
        <f>INDEX('Revised FFS Payment Calc'!E:E,MATCH(A:A,'Revised FFS Payment Calc'!A:A,0))</f>
        <v>Private</v>
      </c>
      <c r="G234" s="3" t="s">
        <v>1176</v>
      </c>
      <c r="H234" s="2">
        <v>3691389.3</v>
      </c>
      <c r="I234" s="31">
        <v>249566.35</v>
      </c>
      <c r="J234" s="2">
        <v>540386.46907804511</v>
      </c>
      <c r="K234" s="4">
        <f t="shared" si="3"/>
        <v>290820.11907804513</v>
      </c>
      <c r="L234" s="4" t="str">
        <f>INDEX('Revised FFS Payment Calc'!A:A,MATCH(A:A,'Revised FFS Payment Calc'!A:A,0))</f>
        <v>343723801</v>
      </c>
    </row>
    <row r="235" spans="1:12">
      <c r="A235" s="3" t="s">
        <v>999</v>
      </c>
      <c r="B235" s="3" t="s">
        <v>1000</v>
      </c>
      <c r="C235" s="3" t="s">
        <v>1179</v>
      </c>
      <c r="D235" s="3" t="s">
        <v>999</v>
      </c>
      <c r="E235" s="3" t="s">
        <v>2030</v>
      </c>
      <c r="F235" s="4" t="str">
        <f>INDEX('Revised FFS Payment Calc'!E:E,MATCH(A:A,'Revised FFS Payment Calc'!A:A,0))</f>
        <v>Private</v>
      </c>
      <c r="G235" s="3" t="s">
        <v>1172</v>
      </c>
      <c r="H235" s="2">
        <v>18062</v>
      </c>
      <c r="I235" s="31">
        <v>5691.77</v>
      </c>
      <c r="J235" s="2">
        <v>10626.672899741636</v>
      </c>
      <c r="K235" s="4">
        <f t="shared" si="3"/>
        <v>4934.9028997416353</v>
      </c>
      <c r="L235" s="4" t="str">
        <f>INDEX('Revised FFS Payment Calc'!A:A,MATCH(A:A,'Revised FFS Payment Calc'!A:A,0))</f>
        <v>148698701</v>
      </c>
    </row>
    <row r="236" spans="1:12">
      <c r="A236" s="3" t="s">
        <v>491</v>
      </c>
      <c r="B236" s="3" t="s">
        <v>492</v>
      </c>
      <c r="C236" s="3" t="s">
        <v>1589</v>
      </c>
      <c r="D236" s="3" t="s">
        <v>491</v>
      </c>
      <c r="E236" s="3" t="s">
        <v>1889</v>
      </c>
      <c r="F236" s="4" t="str">
        <f>INDEX('Revised FFS Payment Calc'!E:E,MATCH(A:A,'Revised FFS Payment Calc'!A:A,0))</f>
        <v>Private</v>
      </c>
      <c r="G236" s="3" t="s">
        <v>1176</v>
      </c>
      <c r="H236" s="2">
        <v>135574964.56</v>
      </c>
      <c r="I236" s="31">
        <v>9095574.0899999104</v>
      </c>
      <c r="J236" s="2">
        <v>17738572.150037259</v>
      </c>
      <c r="K236" s="4">
        <f t="shared" si="3"/>
        <v>8642998.0600373484</v>
      </c>
      <c r="L236" s="4" t="str">
        <f>INDEX('Revised FFS Payment Calc'!A:A,MATCH(A:A,'Revised FFS Payment Calc'!A:A,0))</f>
        <v>112716902</v>
      </c>
    </row>
    <row r="237" spans="1:12">
      <c r="A237" s="3" t="s">
        <v>836</v>
      </c>
      <c r="B237" s="3" t="s">
        <v>837</v>
      </c>
      <c r="C237" s="3" t="s">
        <v>1317</v>
      </c>
      <c r="D237" s="3" t="s">
        <v>836</v>
      </c>
      <c r="E237" s="3" t="s">
        <v>2031</v>
      </c>
      <c r="F237" s="4" t="str">
        <f>INDEX('Revised FFS Payment Calc'!E:E,MATCH(A:A,'Revised FFS Payment Calc'!A:A,0))</f>
        <v>Private</v>
      </c>
      <c r="G237" s="3" t="s">
        <v>1176</v>
      </c>
      <c r="H237" s="2">
        <v>4104727.63</v>
      </c>
      <c r="I237" s="31">
        <v>505163.92</v>
      </c>
      <c r="J237" s="2">
        <v>981525.31987258641</v>
      </c>
      <c r="K237" s="4">
        <f t="shared" si="3"/>
        <v>476361.39987258642</v>
      </c>
      <c r="L237" s="4" t="str">
        <f>INDEX('Revised FFS Payment Calc'!A:A,MATCH(A:A,'Revised FFS Payment Calc'!A:A,0))</f>
        <v>190123303</v>
      </c>
    </row>
    <row r="238" spans="1:12">
      <c r="A238" s="3" t="s">
        <v>891</v>
      </c>
      <c r="B238" s="3" t="s">
        <v>892</v>
      </c>
      <c r="C238" s="3" t="s">
        <v>1276</v>
      </c>
      <c r="D238" s="3" t="s">
        <v>891</v>
      </c>
      <c r="E238" s="3" t="s">
        <v>1828</v>
      </c>
      <c r="F238" s="4" t="str">
        <f>INDEX('Revised FFS Payment Calc'!E:E,MATCH(A:A,'Revised FFS Payment Calc'!A:A,0))</f>
        <v>Private</v>
      </c>
      <c r="G238" s="3" t="s">
        <v>1176</v>
      </c>
      <c r="H238" s="2">
        <v>26163555.109999999</v>
      </c>
      <c r="I238" s="31">
        <v>1782776.37</v>
      </c>
      <c r="J238" s="2">
        <v>3232755.6712079332</v>
      </c>
      <c r="K238" s="4">
        <f t="shared" si="3"/>
        <v>1449979.3012079331</v>
      </c>
      <c r="L238" s="4" t="str">
        <f>INDEX('Revised FFS Payment Calc'!A:A,MATCH(A:A,'Revised FFS Payment Calc'!A:A,0))</f>
        <v>020957901</v>
      </c>
    </row>
    <row r="239" spans="1:12">
      <c r="A239" s="3" t="s">
        <v>1168</v>
      </c>
      <c r="B239" s="3" t="s">
        <v>1065</v>
      </c>
      <c r="C239" s="3" t="s">
        <v>1325</v>
      </c>
      <c r="D239" s="3" t="s">
        <v>1168</v>
      </c>
      <c r="E239" s="3" t="s">
        <v>1324</v>
      </c>
      <c r="F239" s="4" t="str">
        <f>INDEX('Revised FFS Payment Calc'!E:E,MATCH(A:A,'Revised FFS Payment Calc'!A:A,0))</f>
        <v>Private</v>
      </c>
      <c r="G239" s="3" t="s">
        <v>1176</v>
      </c>
      <c r="H239" s="2">
        <v>30174661.920000002</v>
      </c>
      <c r="I239" s="31">
        <v>2426815.0899999901</v>
      </c>
      <c r="J239" s="2">
        <v>4679794.1764541138</v>
      </c>
      <c r="K239" s="4">
        <f t="shared" si="3"/>
        <v>2252979.0864541237</v>
      </c>
      <c r="L239" s="4" t="str">
        <f>INDEX('Revised FFS Payment Calc'!A:A,MATCH(A:A,'Revised FFS Payment Calc'!A:A,0))</f>
        <v>137962006</v>
      </c>
    </row>
    <row r="240" spans="1:12">
      <c r="A240" s="3" t="s">
        <v>49</v>
      </c>
      <c r="B240" s="3" t="s">
        <v>50</v>
      </c>
      <c r="C240" s="3" t="s">
        <v>1610</v>
      </c>
      <c r="D240" s="3" t="s">
        <v>49</v>
      </c>
      <c r="E240" s="3" t="s">
        <v>2032</v>
      </c>
      <c r="F240" s="4" t="str">
        <f>INDEX('Revised FFS Payment Calc'!E:E,MATCH(A:A,'Revised FFS Payment Calc'!A:A,0))</f>
        <v>Private</v>
      </c>
      <c r="G240" s="3" t="s">
        <v>1176</v>
      </c>
      <c r="H240" s="2">
        <v>21603223.670000002</v>
      </c>
      <c r="I240" s="31">
        <v>2370324.8400000101</v>
      </c>
      <c r="J240" s="2">
        <v>4487033.5125257364</v>
      </c>
      <c r="K240" s="4">
        <f t="shared" si="3"/>
        <v>2116708.6725257263</v>
      </c>
      <c r="L240" s="4" t="str">
        <f>INDEX('Revised FFS Payment Calc'!A:A,MATCH(A:A,'Revised FFS Payment Calc'!A:A,0))</f>
        <v>020844901</v>
      </c>
    </row>
    <row r="241" spans="1:12">
      <c r="A241" s="3" t="s">
        <v>1800</v>
      </c>
      <c r="B241" s="3" t="s">
        <v>973</v>
      </c>
      <c r="C241" s="3" t="s">
        <v>1323</v>
      </c>
      <c r="D241" s="3" t="s">
        <v>972</v>
      </c>
      <c r="E241" s="3" t="s">
        <v>1322</v>
      </c>
      <c r="F241" s="4" t="str">
        <f>INDEX('Revised FFS Payment Calc'!E:E,MATCH(A:A,'Revised FFS Payment Calc'!A:A,0))</f>
        <v>Private</v>
      </c>
      <c r="G241" s="3" t="s">
        <v>1176</v>
      </c>
      <c r="H241" s="2">
        <v>1071926.79</v>
      </c>
      <c r="I241" s="31">
        <v>250017.98</v>
      </c>
      <c r="J241" s="2">
        <v>219209.33906783679</v>
      </c>
      <c r="K241" s="4">
        <f t="shared" si="3"/>
        <v>-30808.640932163224</v>
      </c>
      <c r="L241" s="4" t="str">
        <f>INDEX('Revised FFS Payment Calc'!A:A,MATCH(A:A,'Revised FFS Payment Calc'!A:A,0))</f>
        <v>405102101</v>
      </c>
    </row>
    <row r="242" spans="1:12">
      <c r="A242" s="3" t="s">
        <v>1675</v>
      </c>
      <c r="B242" s="3" t="s">
        <v>1673</v>
      </c>
      <c r="C242" s="3" t="s">
        <v>1674</v>
      </c>
      <c r="D242" s="3" t="s">
        <v>1675</v>
      </c>
      <c r="E242" s="3" t="s">
        <v>2033</v>
      </c>
      <c r="F242" s="4" t="str">
        <f>INDEX('Revised FFS Payment Calc'!E:E,MATCH(A:A,'Revised FFS Payment Calc'!A:A,0))</f>
        <v>Private</v>
      </c>
      <c r="G242" s="3" t="s">
        <v>1176</v>
      </c>
      <c r="H242" s="2">
        <v>19393.66</v>
      </c>
      <c r="I242" s="31">
        <v>2791.64</v>
      </c>
      <c r="J242" s="2">
        <v>7303.7102604157344</v>
      </c>
      <c r="K242" s="4">
        <f t="shared" si="3"/>
        <v>4512.0702604157341</v>
      </c>
      <c r="L242" s="4" t="str">
        <f>INDEX('Revised FFS Payment Calc'!A:A,MATCH(A:A,'Revised FFS Payment Calc'!A:A,0))</f>
        <v>325449201</v>
      </c>
    </row>
    <row r="243" spans="1:12">
      <c r="A243" s="3" t="s">
        <v>845</v>
      </c>
      <c r="B243" s="3" t="s">
        <v>846</v>
      </c>
      <c r="C243" s="3" t="s">
        <v>1321</v>
      </c>
      <c r="D243" s="3" t="s">
        <v>845</v>
      </c>
      <c r="E243" s="3" t="s">
        <v>2034</v>
      </c>
      <c r="F243" s="4" t="str">
        <f>INDEX('Revised FFS Payment Calc'!E:E,MATCH(A:A,'Revised FFS Payment Calc'!A:A,0))</f>
        <v>Private</v>
      </c>
      <c r="G243" s="3" t="s">
        <v>1176</v>
      </c>
      <c r="H243" s="2">
        <v>1430710.95</v>
      </c>
      <c r="I243" s="31">
        <v>776602.85000000102</v>
      </c>
      <c r="J243" s="2">
        <v>667890.03333039547</v>
      </c>
      <c r="K243" s="4">
        <f t="shared" si="3"/>
        <v>-108712.81666960556</v>
      </c>
      <c r="L243" s="4" t="str">
        <f>INDEX('Revised FFS Payment Calc'!A:A,MATCH(A:A,'Revised FFS Payment Calc'!A:A,0))</f>
        <v>135226205</v>
      </c>
    </row>
    <row r="244" spans="1:12">
      <c r="A244" s="3" t="s">
        <v>839</v>
      </c>
      <c r="B244" s="3" t="s">
        <v>840</v>
      </c>
      <c r="C244" s="3" t="s">
        <v>1316</v>
      </c>
      <c r="D244" s="3" t="s">
        <v>839</v>
      </c>
      <c r="E244" s="3" t="s">
        <v>1315</v>
      </c>
      <c r="F244" s="4" t="str">
        <f>INDEX('Revised FFS Payment Calc'!E:E,MATCH(A:A,'Revised FFS Payment Calc'!A:A,0))</f>
        <v>Private</v>
      </c>
      <c r="G244" s="3" t="s">
        <v>1172</v>
      </c>
      <c r="H244" s="2">
        <v>52784.91</v>
      </c>
      <c r="I244" s="31">
        <v>19597.240000000002</v>
      </c>
      <c r="J244" s="2">
        <v>24667.478235075858</v>
      </c>
      <c r="K244" s="4">
        <f t="shared" si="3"/>
        <v>5070.2382350758562</v>
      </c>
      <c r="L244" s="4" t="str">
        <f>INDEX('Revised FFS Payment Calc'!A:A,MATCH(A:A,'Revised FFS Payment Calc'!A:A,0))</f>
        <v>136327710</v>
      </c>
    </row>
    <row r="245" spans="1:12">
      <c r="A245" s="3" t="s">
        <v>842</v>
      </c>
      <c r="B245" s="3" t="s">
        <v>843</v>
      </c>
      <c r="C245" s="3" t="s">
        <v>1314</v>
      </c>
      <c r="D245" s="3" t="s">
        <v>842</v>
      </c>
      <c r="E245" s="3" t="s">
        <v>1313</v>
      </c>
      <c r="F245" s="4" t="str">
        <f>INDEX('Revised FFS Payment Calc'!E:E,MATCH(A:A,'Revised FFS Payment Calc'!A:A,0))</f>
        <v>Private</v>
      </c>
      <c r="G245" s="3" t="s">
        <v>1176</v>
      </c>
      <c r="H245" s="2">
        <v>42298148.140000097</v>
      </c>
      <c r="I245" s="31">
        <v>8519271.8600000199</v>
      </c>
      <c r="J245" s="2">
        <v>13437455.645106832</v>
      </c>
      <c r="K245" s="4">
        <f t="shared" si="3"/>
        <v>4918183.7851068117</v>
      </c>
      <c r="L245" s="4" t="str">
        <f>INDEX('Revised FFS Payment Calc'!A:A,MATCH(A:A,'Revised FFS Payment Calc'!A:A,0))</f>
        <v>137249208</v>
      </c>
    </row>
    <row r="246" spans="1:12">
      <c r="A246" s="3" t="s">
        <v>851</v>
      </c>
      <c r="B246" s="3" t="s">
        <v>852</v>
      </c>
      <c r="C246" s="3" t="s">
        <v>1309</v>
      </c>
      <c r="D246" s="3" t="s">
        <v>851</v>
      </c>
      <c r="E246" s="3" t="s">
        <v>2035</v>
      </c>
      <c r="F246" s="4" t="str">
        <f>INDEX('Revised FFS Payment Calc'!E:E,MATCH(A:A,'Revised FFS Payment Calc'!A:A,0))</f>
        <v>Private</v>
      </c>
      <c r="G246" s="3" t="s">
        <v>1172</v>
      </c>
      <c r="H246" s="2">
        <v>433878.44</v>
      </c>
      <c r="I246" s="31">
        <v>65046.559999999998</v>
      </c>
      <c r="J246" s="2">
        <v>134518.7507950443</v>
      </c>
      <c r="K246" s="4">
        <f t="shared" si="3"/>
        <v>69472.190795044298</v>
      </c>
      <c r="L246" s="4" t="str">
        <f>INDEX('Revised FFS Payment Calc'!A:A,MATCH(A:A,'Revised FFS Payment Calc'!A:A,0))</f>
        <v>094153604</v>
      </c>
    </row>
    <row r="247" spans="1:12">
      <c r="A247" s="3" t="s">
        <v>594</v>
      </c>
      <c r="B247" s="3" t="s">
        <v>595</v>
      </c>
      <c r="C247" s="3" t="s">
        <v>1483</v>
      </c>
      <c r="D247" s="3" t="s">
        <v>594</v>
      </c>
      <c r="E247" s="3" t="s">
        <v>2037</v>
      </c>
      <c r="F247" s="4" t="str">
        <f>INDEX('Revised FFS Payment Calc'!E:E,MATCH(A:A,'Revised FFS Payment Calc'!A:A,0))</f>
        <v>Private</v>
      </c>
      <c r="G247" s="3" t="s">
        <v>1176</v>
      </c>
      <c r="H247" s="2">
        <v>1102890.8899999999</v>
      </c>
      <c r="I247" s="31">
        <v>156042.19</v>
      </c>
      <c r="J247" s="2">
        <v>293807.70712048252</v>
      </c>
      <c r="K247" s="4">
        <f t="shared" si="3"/>
        <v>137765.51712048252</v>
      </c>
      <c r="L247" s="4" t="str">
        <f>INDEX('Revised FFS Payment Calc'!A:A,MATCH(A:A,'Revised FFS Payment Calc'!A:A,0))</f>
        <v>312239201</v>
      </c>
    </row>
    <row r="248" spans="1:12">
      <c r="A248" s="3" t="s">
        <v>863</v>
      </c>
      <c r="B248" s="3" t="s">
        <v>864</v>
      </c>
      <c r="C248" s="3" t="s">
        <v>1303</v>
      </c>
      <c r="D248" s="3" t="s">
        <v>863</v>
      </c>
      <c r="E248" s="3" t="s">
        <v>1756</v>
      </c>
      <c r="F248" s="4" t="str">
        <f>INDEX('Revised FFS Payment Calc'!E:E,MATCH(A:A,'Revised FFS Payment Calc'!A:A,0))</f>
        <v>Private</v>
      </c>
      <c r="G248" s="3" t="s">
        <v>1176</v>
      </c>
      <c r="H248" s="2">
        <v>13535863.199999999</v>
      </c>
      <c r="I248" s="31">
        <v>993555.68000000296</v>
      </c>
      <c r="J248" s="2">
        <v>1838730.0932967123</v>
      </c>
      <c r="K248" s="4">
        <f t="shared" si="3"/>
        <v>845174.4132967093</v>
      </c>
      <c r="L248" s="4" t="str">
        <f>INDEX('Revised FFS Payment Calc'!A:A,MATCH(A:A,'Revised FFS Payment Calc'!A:A,0))</f>
        <v>208013701</v>
      </c>
    </row>
    <row r="249" spans="1:12">
      <c r="A249" s="3" t="s">
        <v>866</v>
      </c>
      <c r="B249" s="3" t="s">
        <v>867</v>
      </c>
      <c r="C249" s="3" t="s">
        <v>1304</v>
      </c>
      <c r="D249" s="3" t="s">
        <v>866</v>
      </c>
      <c r="E249" s="3" t="s">
        <v>1757</v>
      </c>
      <c r="F249" s="4" t="str">
        <f>INDEX('Revised FFS Payment Calc'!E:E,MATCH(A:A,'Revised FFS Payment Calc'!A:A,0))</f>
        <v>Private</v>
      </c>
      <c r="G249" s="3" t="s">
        <v>1176</v>
      </c>
      <c r="H249" s="2">
        <v>5645629.1399999997</v>
      </c>
      <c r="I249" s="31">
        <v>490450.02</v>
      </c>
      <c r="J249" s="2">
        <v>656185.046410635</v>
      </c>
      <c r="K249" s="4">
        <f t="shared" si="3"/>
        <v>165735.02641063498</v>
      </c>
      <c r="L249" s="4" t="str">
        <f>INDEX('Revised FFS Payment Calc'!A:A,MATCH(A:A,'Revised FFS Payment Calc'!A:A,0))</f>
        <v>194106401</v>
      </c>
    </row>
    <row r="250" spans="1:12">
      <c r="A250" s="3" t="s">
        <v>1166</v>
      </c>
      <c r="B250" s="3" t="s">
        <v>1296</v>
      </c>
      <c r="C250" s="3" t="s">
        <v>1295</v>
      </c>
      <c r="D250" s="3" t="s">
        <v>1166</v>
      </c>
      <c r="E250" s="3" t="s">
        <v>1294</v>
      </c>
      <c r="F250" s="4" t="str">
        <f>INDEX('Revised FFS Payment Calc'!E:E,MATCH(A:A,'Revised FFS Payment Calc'!A:A,0))</f>
        <v>Private</v>
      </c>
      <c r="G250" s="3" t="s">
        <v>1176</v>
      </c>
      <c r="H250" s="2">
        <f>12910513.81+2724091.75</f>
        <v>15634605.560000001</v>
      </c>
      <c r="I250" s="31">
        <f>1635407.39+190463.79</f>
        <v>1825871.18</v>
      </c>
      <c r="J250" s="2">
        <f>2666236.62910364+287036.620613928</f>
        <v>2953273.249717568</v>
      </c>
      <c r="K250" s="4">
        <f t="shared" si="3"/>
        <v>1127402.0697175681</v>
      </c>
      <c r="L250" s="4" t="str">
        <f>INDEX('Revised FFS Payment Calc'!A:A,MATCH(A:A,'Revised FFS Payment Calc'!A:A,0))</f>
        <v>137226005</v>
      </c>
    </row>
    <row r="251" spans="1:12">
      <c r="A251" s="3" t="s">
        <v>279</v>
      </c>
      <c r="B251" s="3" t="s">
        <v>280</v>
      </c>
      <c r="C251" s="3" t="s">
        <v>1291</v>
      </c>
      <c r="D251" s="3" t="s">
        <v>279</v>
      </c>
      <c r="E251" s="3" t="s">
        <v>2117</v>
      </c>
      <c r="F251" s="4" t="str">
        <f>INDEX('Revised FFS Payment Calc'!E:E,MATCH(A:A,'Revised FFS Payment Calc'!A:A,0))</f>
        <v>Private</v>
      </c>
      <c r="G251" s="3" t="s">
        <v>1176</v>
      </c>
      <c r="H251" s="2">
        <v>752453.47</v>
      </c>
      <c r="I251" s="31">
        <v>343332.06</v>
      </c>
      <c r="J251" s="2">
        <v>312618.97095745429</v>
      </c>
      <c r="K251" s="4">
        <f t="shared" si="3"/>
        <v>-30713.089042545704</v>
      </c>
      <c r="L251" s="4" t="str">
        <f>INDEX('Revised FFS Payment Calc'!A:A,MATCH(A:A,'Revised FFS Payment Calc'!A:A,0))</f>
        <v>298213401</v>
      </c>
    </row>
    <row r="252" spans="1:12">
      <c r="A252" s="3" t="s">
        <v>282</v>
      </c>
      <c r="B252" s="3" t="s">
        <v>283</v>
      </c>
      <c r="C252" s="3" t="s">
        <v>1290</v>
      </c>
      <c r="D252" s="3" t="s">
        <v>282</v>
      </c>
      <c r="E252" s="3" t="s">
        <v>2118</v>
      </c>
      <c r="F252" s="4" t="str">
        <f>INDEX('Revised FFS Payment Calc'!E:E,MATCH(A:A,'Revised FFS Payment Calc'!A:A,0))</f>
        <v>Private</v>
      </c>
      <c r="G252" s="3" t="s">
        <v>1176</v>
      </c>
      <c r="H252" s="2">
        <v>517701.38</v>
      </c>
      <c r="I252" s="31">
        <v>283139.21000000002</v>
      </c>
      <c r="J252" s="2">
        <v>215087.41620774774</v>
      </c>
      <c r="K252" s="4">
        <f t="shared" si="3"/>
        <v>-68051.793792252283</v>
      </c>
      <c r="L252" s="4" t="str">
        <f>INDEX('Revised FFS Payment Calc'!A:A,MATCH(A:A,'Revised FFS Payment Calc'!A:A,0))</f>
        <v>293388901</v>
      </c>
    </row>
    <row r="253" spans="1:12">
      <c r="A253" s="3" t="s">
        <v>894</v>
      </c>
      <c r="B253" s="3" t="s">
        <v>895</v>
      </c>
      <c r="C253" s="3" t="s">
        <v>1275</v>
      </c>
      <c r="D253" s="3" t="s">
        <v>894</v>
      </c>
      <c r="E253" s="3" t="s">
        <v>2038</v>
      </c>
      <c r="F253" s="4" t="str">
        <f>INDEX('Revised FFS Payment Calc'!E:E,MATCH(A:A,'Revised FFS Payment Calc'!A:A,0))</f>
        <v>Private</v>
      </c>
      <c r="G253" s="3" t="s">
        <v>1176</v>
      </c>
      <c r="H253" s="2">
        <v>41070498.299999997</v>
      </c>
      <c r="I253" s="31">
        <v>2372255.9</v>
      </c>
      <c r="J253" s="2">
        <v>5312120.289327547</v>
      </c>
      <c r="K253" s="4">
        <f t="shared" si="3"/>
        <v>2939864.389327547</v>
      </c>
      <c r="L253" s="4" t="str">
        <f>INDEX('Revised FFS Payment Calc'!A:A,MATCH(A:A,'Revised FFS Payment Calc'!A:A,0))</f>
        <v>112717702</v>
      </c>
    </row>
    <row r="254" spans="1:12">
      <c r="A254" s="3" t="s">
        <v>1157</v>
      </c>
      <c r="B254" s="3" t="s">
        <v>1282</v>
      </c>
      <c r="C254" s="3" t="s">
        <v>1281</v>
      </c>
      <c r="D254" s="3" t="s">
        <v>1157</v>
      </c>
      <c r="E254" s="3" t="s">
        <v>1280</v>
      </c>
      <c r="F254" s="4" t="str">
        <f>INDEX('Revised FFS Payment Calc'!E:E,MATCH(A:A,'Revised FFS Payment Calc'!A:A,0))</f>
        <v>Private</v>
      </c>
      <c r="G254" s="3" t="s">
        <v>1176</v>
      </c>
      <c r="H254" s="2">
        <v>259924924.74000001</v>
      </c>
      <c r="I254" s="31">
        <v>14175753.2300002</v>
      </c>
      <c r="J254" s="2">
        <v>27557670.351313256</v>
      </c>
      <c r="K254" s="4">
        <f t="shared" si="3"/>
        <v>13381917.121313056</v>
      </c>
      <c r="L254" s="4" t="str">
        <f>INDEX('Revised FFS Payment Calc'!A:A,MATCH(A:A,'Revised FFS Payment Calc'!A:A,0))</f>
        <v>094113001</v>
      </c>
    </row>
    <row r="255" spans="1:12">
      <c r="A255" s="3" t="s">
        <v>413</v>
      </c>
      <c r="B255" s="3" t="s">
        <v>414</v>
      </c>
      <c r="C255" s="3" t="s">
        <v>1628</v>
      </c>
      <c r="D255" s="3" t="s">
        <v>413</v>
      </c>
      <c r="E255" s="3" t="s">
        <v>2039</v>
      </c>
      <c r="F255" s="4" t="str">
        <f>INDEX('Revised FFS Payment Calc'!E:E,MATCH(A:A,'Revised FFS Payment Calc'!A:A,0))</f>
        <v>Private</v>
      </c>
      <c r="G255" s="3" t="s">
        <v>1176</v>
      </c>
      <c r="H255" s="2">
        <v>14773.86</v>
      </c>
      <c r="I255" s="31">
        <v>3200.51</v>
      </c>
      <c r="J255" s="2">
        <v>2509.8783474091342</v>
      </c>
      <c r="K255" s="4">
        <f t="shared" si="3"/>
        <v>-690.631652590866</v>
      </c>
      <c r="L255" s="4" t="str">
        <f>INDEX('Revised FFS Payment Calc'!A:A,MATCH(A:A,'Revised FFS Payment Calc'!A:A,0))</f>
        <v>211970301</v>
      </c>
    </row>
    <row r="256" spans="1:12">
      <c r="A256" s="3" t="s">
        <v>1024</v>
      </c>
      <c r="B256" s="3" t="s">
        <v>1025</v>
      </c>
      <c r="C256" s="3" t="s">
        <v>1278</v>
      </c>
      <c r="D256" s="3" t="s">
        <v>1024</v>
      </c>
      <c r="E256" s="3" t="s">
        <v>1761</v>
      </c>
      <c r="F256" s="4" t="str">
        <f>INDEX('Revised FFS Payment Calc'!E:E,MATCH(A:A,'Revised FFS Payment Calc'!A:A,0))</f>
        <v>Private</v>
      </c>
      <c r="G256" s="3" t="s">
        <v>1176</v>
      </c>
      <c r="H256" s="2">
        <v>15543953.66</v>
      </c>
      <c r="I256" s="31">
        <v>1550060.4</v>
      </c>
      <c r="J256" s="2">
        <v>3716017.7849658947</v>
      </c>
      <c r="K256" s="4">
        <f t="shared" si="3"/>
        <v>2165957.3849658947</v>
      </c>
      <c r="L256" s="4" t="str">
        <f>INDEX('Revised FFS Payment Calc'!A:A,MATCH(A:A,'Revised FFS Payment Calc'!A:A,0))</f>
        <v>136491104</v>
      </c>
    </row>
    <row r="257" spans="1:12">
      <c r="A257" s="3" t="s">
        <v>1284</v>
      </c>
      <c r="B257" s="3" t="s">
        <v>1286</v>
      </c>
      <c r="C257" s="3" t="s">
        <v>1285</v>
      </c>
      <c r="D257" s="3" t="s">
        <v>1284</v>
      </c>
      <c r="E257" s="3" t="s">
        <v>1762</v>
      </c>
      <c r="F257" s="4" t="str">
        <f>INDEX('Revised FFS Payment Calc'!E:E,MATCH(A:A,'Revised FFS Payment Calc'!A:A,0))</f>
        <v>Private</v>
      </c>
      <c r="G257" s="3" t="s">
        <v>1176</v>
      </c>
      <c r="H257" s="2">
        <v>114206302.79000001</v>
      </c>
      <c r="I257" s="31">
        <v>10064462.9699999</v>
      </c>
      <c r="J257" s="2">
        <v>27935699.021621879</v>
      </c>
      <c r="K257" s="4">
        <f t="shared" si="3"/>
        <v>17871236.051621981</v>
      </c>
      <c r="L257" s="4" t="str">
        <f>INDEX('Revised FFS Payment Calc'!A:A,MATCH(A:A,'Revised FFS Payment Calc'!A:A,0))</f>
        <v>181706601</v>
      </c>
    </row>
    <row r="258" spans="1:12">
      <c r="A258" s="3" t="s">
        <v>694</v>
      </c>
      <c r="B258" s="3" t="s">
        <v>695</v>
      </c>
      <c r="C258" s="3" t="s">
        <v>1421</v>
      </c>
      <c r="D258" s="3" t="s">
        <v>694</v>
      </c>
      <c r="E258" s="3" t="s">
        <v>2041</v>
      </c>
      <c r="F258" s="4" t="str">
        <f>INDEX('Revised FFS Payment Calc'!E:E,MATCH(A:A,'Revised FFS Payment Calc'!A:A,0))</f>
        <v>Private</v>
      </c>
      <c r="G258" s="3" t="s">
        <v>1172</v>
      </c>
      <c r="H258" s="2">
        <v>47881.25</v>
      </c>
      <c r="I258" s="31">
        <v>15490.97</v>
      </c>
      <c r="J258" s="2">
        <v>23970.295709583876</v>
      </c>
      <c r="K258" s="4">
        <f t="shared" ref="K258:K307" si="4">J258-I258</f>
        <v>8479.3257095838762</v>
      </c>
      <c r="L258" s="4" t="str">
        <f>INDEX('Revised FFS Payment Calc'!A:A,MATCH(A:A,'Revised FFS Payment Calc'!A:A,0))</f>
        <v>130734007</v>
      </c>
    </row>
    <row r="259" spans="1:12">
      <c r="A259" s="3" t="s">
        <v>1269</v>
      </c>
      <c r="B259" s="3" t="s">
        <v>1271</v>
      </c>
      <c r="C259" s="3" t="s">
        <v>1270</v>
      </c>
      <c r="D259" s="3" t="s">
        <v>1269</v>
      </c>
      <c r="E259" s="3" t="s">
        <v>1268</v>
      </c>
      <c r="F259" s="4" t="str">
        <f>INDEX('Revised FFS Payment Calc'!E:E,MATCH(A:A,'Revised FFS Payment Calc'!A:A,0))</f>
        <v>Private</v>
      </c>
      <c r="G259" s="3" t="s">
        <v>1176</v>
      </c>
      <c r="H259" s="2">
        <v>4600767.49</v>
      </c>
      <c r="I259" s="31">
        <v>562376.63000000105</v>
      </c>
      <c r="J259" s="2">
        <v>1078957.1615349848</v>
      </c>
      <c r="K259" s="4">
        <f t="shared" si="4"/>
        <v>516580.53153498378</v>
      </c>
      <c r="L259" s="4" t="str">
        <f>INDEX('Revised FFS Payment Calc'!A:A,MATCH(A:A,'Revised FFS Payment Calc'!A:A,0))</f>
        <v>339153401</v>
      </c>
    </row>
    <row r="260" spans="1:12">
      <c r="A260" s="3" t="s">
        <v>888</v>
      </c>
      <c r="B260" s="3" t="s">
        <v>889</v>
      </c>
      <c r="C260" s="3" t="s">
        <v>1277</v>
      </c>
      <c r="D260" s="3" t="s">
        <v>888</v>
      </c>
      <c r="E260" s="3" t="s">
        <v>2042</v>
      </c>
      <c r="F260" s="4" t="str">
        <f>INDEX('Revised FFS Payment Calc'!E:E,MATCH(A:A,'Revised FFS Payment Calc'!A:A,0))</f>
        <v>Private</v>
      </c>
      <c r="G260" s="3" t="s">
        <v>1176</v>
      </c>
      <c r="H260" s="2">
        <v>115317779.70999999</v>
      </c>
      <c r="I260" s="31">
        <v>9713324.7300000507</v>
      </c>
      <c r="J260" s="2">
        <v>15169324.568937335</v>
      </c>
      <c r="K260" s="4">
        <f t="shared" si="4"/>
        <v>5455999.8389372844</v>
      </c>
      <c r="L260" s="4" t="str">
        <f>INDEX('Revised FFS Payment Calc'!A:A,MATCH(A:A,'Revised FFS Payment Calc'!A:A,0))</f>
        <v>094160103</v>
      </c>
    </row>
    <row r="261" spans="1:12">
      <c r="A261" s="3" t="s">
        <v>830</v>
      </c>
      <c r="B261" s="3" t="s">
        <v>831</v>
      </c>
      <c r="C261" s="3" t="s">
        <v>1326</v>
      </c>
      <c r="D261" s="3" t="s">
        <v>830</v>
      </c>
      <c r="E261" s="3" t="s">
        <v>1763</v>
      </c>
      <c r="F261" s="4" t="str">
        <f>INDEX('Revised FFS Payment Calc'!E:E,MATCH(A:A,'Revised FFS Payment Calc'!A:A,0))</f>
        <v>Private</v>
      </c>
      <c r="G261" s="3" t="s">
        <v>1176</v>
      </c>
      <c r="H261" s="2">
        <v>20270249.34</v>
      </c>
      <c r="I261" s="31">
        <v>2780608.97</v>
      </c>
      <c r="J261" s="2">
        <v>4109567.3238819069</v>
      </c>
      <c r="K261" s="4">
        <f t="shared" si="4"/>
        <v>1328958.3538819067</v>
      </c>
      <c r="L261" s="4" t="str">
        <f>INDEX('Revised FFS Payment Calc'!A:A,MATCH(A:A,'Revised FFS Payment Calc'!A:A,0))</f>
        <v>127267603</v>
      </c>
    </row>
    <row r="262" spans="1:12">
      <c r="A262" s="3" t="s">
        <v>294</v>
      </c>
      <c r="B262" s="3" t="s">
        <v>295</v>
      </c>
      <c r="C262" s="3" t="s">
        <v>1266</v>
      </c>
      <c r="D262" s="3" t="s">
        <v>294</v>
      </c>
      <c r="E262" s="3" t="s">
        <v>2044</v>
      </c>
      <c r="F262" s="4" t="str">
        <f>INDEX('Revised FFS Payment Calc'!E:E,MATCH(A:A,'Revised FFS Payment Calc'!A:A,0))</f>
        <v>Private</v>
      </c>
      <c r="G262" s="3" t="s">
        <v>1176</v>
      </c>
      <c r="H262" s="2">
        <v>769429.38</v>
      </c>
      <c r="I262" s="31">
        <v>76405.72</v>
      </c>
      <c r="J262" s="2">
        <v>149463.16330713543</v>
      </c>
      <c r="K262" s="4">
        <f t="shared" si="4"/>
        <v>73057.443307135429</v>
      </c>
      <c r="L262" s="4" t="str">
        <f>INDEX('Revised FFS Payment Calc'!A:A,MATCH(A:A,'Revised FFS Payment Calc'!A:A,0))</f>
        <v>281219001</v>
      </c>
    </row>
    <row r="263" spans="1:12">
      <c r="A263" s="3" t="s">
        <v>288</v>
      </c>
      <c r="B263" s="3" t="s">
        <v>289</v>
      </c>
      <c r="C263" s="3" t="s">
        <v>1264</v>
      </c>
      <c r="D263" s="3" t="s">
        <v>288</v>
      </c>
      <c r="E263" s="3" t="s">
        <v>2045</v>
      </c>
      <c r="F263" s="4" t="str">
        <f>INDEX('Revised FFS Payment Calc'!E:E,MATCH(A:A,'Revised FFS Payment Calc'!A:A,0))</f>
        <v>Private</v>
      </c>
      <c r="G263" s="3" t="s">
        <v>1176</v>
      </c>
      <c r="H263" s="2">
        <v>8014042.8600000003</v>
      </c>
      <c r="I263" s="31">
        <v>1118729.79</v>
      </c>
      <c r="J263" s="2">
        <v>1843044.8008820876</v>
      </c>
      <c r="K263" s="4">
        <f t="shared" si="4"/>
        <v>724315.01088208752</v>
      </c>
      <c r="L263" s="4" t="str">
        <f>INDEX('Revised FFS Payment Calc'!A:A,MATCH(A:A,'Revised FFS Payment Calc'!A:A,0))</f>
        <v>298019501</v>
      </c>
    </row>
    <row r="264" spans="1:12">
      <c r="A264" s="3" t="s">
        <v>1097</v>
      </c>
      <c r="B264" s="3" t="s">
        <v>1098</v>
      </c>
      <c r="C264" s="3" t="s">
        <v>1272</v>
      </c>
      <c r="D264" s="3" t="s">
        <v>1097</v>
      </c>
      <c r="E264" s="3" t="s">
        <v>2046</v>
      </c>
      <c r="F264" s="4" t="str">
        <f>INDEX('Revised FFS Payment Calc'!E:E,MATCH(A:A,'Revised FFS Payment Calc'!A:A,0))</f>
        <v>Private</v>
      </c>
      <c r="G264" s="3" t="s">
        <v>1176</v>
      </c>
      <c r="H264" s="2">
        <v>8075512.4800000004</v>
      </c>
      <c r="I264" s="31">
        <v>954482.46000000101</v>
      </c>
      <c r="J264" s="2">
        <v>1611746.9223533478</v>
      </c>
      <c r="K264" s="4">
        <f t="shared" si="4"/>
        <v>657264.46235334675</v>
      </c>
      <c r="L264" s="4" t="str">
        <f>INDEX('Revised FFS Payment Calc'!A:A,MATCH(A:A,'Revised FFS Payment Calc'!A:A,0))</f>
        <v>160630301</v>
      </c>
    </row>
    <row r="265" spans="1:12">
      <c r="A265" s="3" t="s">
        <v>297</v>
      </c>
      <c r="B265" s="3" t="s">
        <v>298</v>
      </c>
      <c r="C265" s="3" t="s">
        <v>1265</v>
      </c>
      <c r="D265" s="3" t="s">
        <v>297</v>
      </c>
      <c r="E265" s="3" t="s">
        <v>2047</v>
      </c>
      <c r="F265" s="4" t="str">
        <f>INDEX('Revised FFS Payment Calc'!E:E,MATCH(A:A,'Revised FFS Payment Calc'!A:A,0))</f>
        <v>Private</v>
      </c>
      <c r="G265" s="3" t="s">
        <v>1176</v>
      </c>
      <c r="H265" s="2">
        <v>20370.759999999998</v>
      </c>
      <c r="I265" s="31">
        <v>31678.19</v>
      </c>
      <c r="J265" s="2">
        <v>8158.7497223824676</v>
      </c>
      <c r="K265" s="4">
        <f t="shared" si="4"/>
        <v>-23519.44027761753</v>
      </c>
      <c r="L265" s="4" t="str">
        <f>INDEX('Revised FFS Payment Calc'!A:A,MATCH(A:A,'Revised FFS Payment Calc'!A:A,0))</f>
        <v>176692501</v>
      </c>
    </row>
    <row r="266" spans="1:12">
      <c r="A266" s="3" t="s">
        <v>300</v>
      </c>
      <c r="B266" s="3" t="s">
        <v>301</v>
      </c>
      <c r="C266" s="3" t="s">
        <v>1245</v>
      </c>
      <c r="D266" s="3" t="s">
        <v>300</v>
      </c>
      <c r="E266" s="3" t="s">
        <v>1244</v>
      </c>
      <c r="F266" s="4" t="str">
        <f>INDEX('Revised FFS Payment Calc'!E:E,MATCH(A:A,'Revised FFS Payment Calc'!A:A,0))</f>
        <v>Private</v>
      </c>
      <c r="G266" s="3" t="s">
        <v>1176</v>
      </c>
      <c r="H266" s="2">
        <v>333970742.23000002</v>
      </c>
      <c r="I266" s="31">
        <v>80450418.330000699</v>
      </c>
      <c r="J266" s="2">
        <v>132180026.84444837</v>
      </c>
      <c r="K266" s="4">
        <f t="shared" si="4"/>
        <v>51729608.514447674</v>
      </c>
      <c r="L266" s="4" t="str">
        <f>INDEX('Revised FFS Payment Calc'!A:A,MATCH(A:A,'Revised FFS Payment Calc'!A:A,0))</f>
        <v>139135109</v>
      </c>
    </row>
    <row r="267" spans="1:12">
      <c r="A267" s="3" t="s">
        <v>1241</v>
      </c>
      <c r="B267" s="3" t="s">
        <v>1243</v>
      </c>
      <c r="C267" s="3" t="s">
        <v>1242</v>
      </c>
      <c r="D267" s="3" t="s">
        <v>1241</v>
      </c>
      <c r="E267" s="3" t="s">
        <v>1240</v>
      </c>
      <c r="F267" s="4" t="str">
        <f>INDEX('Revised FFS Payment Calc'!E:E,MATCH(A:A,'Revised FFS Payment Calc'!A:A,0))</f>
        <v>Private</v>
      </c>
      <c r="G267" s="3" t="s">
        <v>1176</v>
      </c>
      <c r="H267" s="2">
        <v>47912</v>
      </c>
      <c r="I267" s="31">
        <v>6233.79</v>
      </c>
      <c r="J267" s="2">
        <v>1674.3074059975743</v>
      </c>
      <c r="K267" s="4">
        <f t="shared" si="4"/>
        <v>-4559.4825940024257</v>
      </c>
      <c r="L267" s="4" t="str">
        <f>INDEX('Revised FFS Payment Calc'!A:A,MATCH(A:A,'Revised FFS Payment Calc'!A:A,0))</f>
        <v>371495801</v>
      </c>
    </row>
    <row r="268" spans="1:12">
      <c r="A268" s="3" t="s">
        <v>924</v>
      </c>
      <c r="B268" s="3" t="s">
        <v>925</v>
      </c>
      <c r="C268" s="3" t="s">
        <v>1238</v>
      </c>
      <c r="D268" s="3" t="s">
        <v>924</v>
      </c>
      <c r="E268" s="3" t="s">
        <v>2049</v>
      </c>
      <c r="F268" s="4" t="str">
        <f>INDEX('Revised FFS Payment Calc'!E:E,MATCH(A:A,'Revised FFS Payment Calc'!A:A,0))</f>
        <v>Private</v>
      </c>
      <c r="G268" s="3" t="s">
        <v>1176</v>
      </c>
      <c r="H268" s="2">
        <v>2521616.4</v>
      </c>
      <c r="I268" s="31">
        <v>244406.86</v>
      </c>
      <c r="J268" s="2">
        <v>511422.7689683591</v>
      </c>
      <c r="K268" s="4">
        <f t="shared" si="4"/>
        <v>267015.90896835912</v>
      </c>
      <c r="L268" s="4" t="str">
        <f>INDEX('Revised FFS Payment Calc'!A:A,MATCH(A:A,'Revised FFS Payment Calc'!A:A,0))</f>
        <v>316296801</v>
      </c>
    </row>
    <row r="269" spans="1:12">
      <c r="A269" s="3" t="s">
        <v>930</v>
      </c>
      <c r="B269" s="3" t="s">
        <v>931</v>
      </c>
      <c r="C269" s="3" t="s">
        <v>1236</v>
      </c>
      <c r="D269" s="3" t="s">
        <v>930</v>
      </c>
      <c r="E269" s="3" t="s">
        <v>2050</v>
      </c>
      <c r="F269" s="4" t="str">
        <f>INDEX('Revised FFS Payment Calc'!E:E,MATCH(A:A,'Revised FFS Payment Calc'!A:A,0))</f>
        <v>Private</v>
      </c>
      <c r="G269" s="3" t="s">
        <v>1176</v>
      </c>
      <c r="H269" s="2">
        <v>2142900.54</v>
      </c>
      <c r="I269" s="31">
        <v>281750.12</v>
      </c>
      <c r="J269" s="2">
        <v>506097.97537722898</v>
      </c>
      <c r="K269" s="4">
        <f t="shared" si="4"/>
        <v>224347.85537722899</v>
      </c>
      <c r="L269" s="4" t="str">
        <f>INDEX('Revised FFS Payment Calc'!A:A,MATCH(A:A,'Revised FFS Payment Calc'!A:A,0))</f>
        <v>131036903</v>
      </c>
    </row>
    <row r="270" spans="1:12">
      <c r="A270" s="3" t="s">
        <v>945</v>
      </c>
      <c r="B270" s="3" t="s">
        <v>946</v>
      </c>
      <c r="C270" s="3" t="s">
        <v>1224</v>
      </c>
      <c r="D270" s="3" t="s">
        <v>945</v>
      </c>
      <c r="E270" s="3" t="s">
        <v>2051</v>
      </c>
      <c r="F270" s="4" t="str">
        <f>INDEX('Revised FFS Payment Calc'!E:E,MATCH(A:A,'Revised FFS Payment Calc'!A:A,0))</f>
        <v>Private</v>
      </c>
      <c r="G270" s="3" t="s">
        <v>1176</v>
      </c>
      <c r="H270" s="2">
        <v>33081722.160000101</v>
      </c>
      <c r="I270" s="31">
        <v>4336097.9100000104</v>
      </c>
      <c r="J270" s="2">
        <v>7275817.5168175539</v>
      </c>
      <c r="K270" s="4">
        <f t="shared" si="4"/>
        <v>2939719.6068175435</v>
      </c>
      <c r="L270" s="4" t="str">
        <f>INDEX('Revised FFS Payment Calc'!A:A,MATCH(A:A,'Revised FFS Payment Calc'!A:A,0))</f>
        <v>020908201</v>
      </c>
    </row>
    <row r="271" spans="1:12">
      <c r="A271" s="3" t="s">
        <v>948</v>
      </c>
      <c r="B271" s="3" t="s">
        <v>949</v>
      </c>
      <c r="C271" s="3" t="s">
        <v>1228</v>
      </c>
      <c r="D271" s="3" t="s">
        <v>948</v>
      </c>
      <c r="E271" s="3" t="s">
        <v>2052</v>
      </c>
      <c r="F271" s="4" t="str">
        <f>INDEX('Revised FFS Payment Calc'!E:E,MATCH(A:A,'Revised FFS Payment Calc'!A:A,0))</f>
        <v>Private</v>
      </c>
      <c r="G271" s="3" t="s">
        <v>1176</v>
      </c>
      <c r="H271" s="2">
        <v>14358034.9799999</v>
      </c>
      <c r="I271" s="31">
        <v>1543261.5500000101</v>
      </c>
      <c r="J271" s="2">
        <v>2795610.0218437081</v>
      </c>
      <c r="K271" s="4">
        <f t="shared" si="4"/>
        <v>1252348.4718436981</v>
      </c>
      <c r="L271" s="4" t="str">
        <f>INDEX('Revised FFS Payment Calc'!A:A,MATCH(A:A,'Revised FFS Payment Calc'!A:A,0))</f>
        <v>020967802</v>
      </c>
    </row>
    <row r="272" spans="1:12">
      <c r="A272" s="3" t="s">
        <v>939</v>
      </c>
      <c r="B272" s="3" t="s">
        <v>940</v>
      </c>
      <c r="C272" s="3" t="s">
        <v>1231</v>
      </c>
      <c r="D272" s="3" t="s">
        <v>939</v>
      </c>
      <c r="E272" s="3" t="s">
        <v>2053</v>
      </c>
      <c r="F272" s="4" t="str">
        <f>INDEX('Revised FFS Payment Calc'!E:E,MATCH(A:A,'Revised FFS Payment Calc'!A:A,0))</f>
        <v>Private</v>
      </c>
      <c r="G272" s="3" t="s">
        <v>1176</v>
      </c>
      <c r="H272" s="2">
        <v>825096.98</v>
      </c>
      <c r="I272" s="31">
        <v>209847.21</v>
      </c>
      <c r="J272" s="2">
        <v>231780.26543791036</v>
      </c>
      <c r="K272" s="4">
        <f t="shared" si="4"/>
        <v>21933.055437910371</v>
      </c>
      <c r="L272" s="4" t="str">
        <f>INDEX('Revised FFS Payment Calc'!A:A,MATCH(A:A,'Revised FFS Payment Calc'!A:A,0))</f>
        <v>121794503</v>
      </c>
    </row>
    <row r="273" spans="1:12">
      <c r="A273" s="3" t="s">
        <v>4</v>
      </c>
      <c r="B273" s="3" t="s">
        <v>5</v>
      </c>
      <c r="C273" s="3" t="s">
        <v>1660</v>
      </c>
      <c r="D273" s="3" t="s">
        <v>4</v>
      </c>
      <c r="E273" s="3" t="s">
        <v>2054</v>
      </c>
      <c r="F273" s="4" t="str">
        <f>INDEX('Revised FFS Payment Calc'!E:E,MATCH(A:A,'Revised FFS Payment Calc'!A:A,0))</f>
        <v>Private</v>
      </c>
      <c r="G273" s="3" t="s">
        <v>1176</v>
      </c>
      <c r="H273" s="2">
        <v>651251.62</v>
      </c>
      <c r="I273" s="31">
        <v>72678.33</v>
      </c>
      <c r="J273" s="2">
        <v>121422.68305330891</v>
      </c>
      <c r="K273" s="4">
        <f t="shared" si="4"/>
        <v>48744.353053308907</v>
      </c>
      <c r="L273" s="4" t="str">
        <f>INDEX('Revised FFS Payment Calc'!A:A,MATCH(A:A,'Revised FFS Payment Calc'!A:A,0))</f>
        <v>282322101</v>
      </c>
    </row>
    <row r="274" spans="1:12">
      <c r="A274" s="3" t="s">
        <v>1165</v>
      </c>
      <c r="B274" s="3" t="s">
        <v>1234</v>
      </c>
      <c r="C274" s="3" t="s">
        <v>1233</v>
      </c>
      <c r="D274" s="3" t="s">
        <v>1165</v>
      </c>
      <c r="E274" s="3" t="s">
        <v>2055</v>
      </c>
      <c r="F274" s="4" t="str">
        <f>INDEX('Revised FFS Payment Calc'!E:E,MATCH(A:A,'Revised FFS Payment Calc'!A:A,0))</f>
        <v>Private</v>
      </c>
      <c r="G274" s="3" t="s">
        <v>1176</v>
      </c>
      <c r="H274" s="2">
        <v>10908694.439999901</v>
      </c>
      <c r="I274" s="31">
        <v>1164517.0900000001</v>
      </c>
      <c r="J274" s="2">
        <v>2175982.2003802466</v>
      </c>
      <c r="K274" s="4">
        <f t="shared" si="4"/>
        <v>1011465.1103802465</v>
      </c>
      <c r="L274" s="4" t="str">
        <f>INDEX('Revised FFS Payment Calc'!A:A,MATCH(A:A,'Revised FFS Payment Calc'!A:A,0))</f>
        <v>136326908</v>
      </c>
    </row>
    <row r="275" spans="1:12">
      <c r="A275" s="3" t="s">
        <v>303</v>
      </c>
      <c r="B275" s="3" t="s">
        <v>304</v>
      </c>
      <c r="C275" s="3" t="s">
        <v>1229</v>
      </c>
      <c r="D275" s="3" t="s">
        <v>303</v>
      </c>
      <c r="E275" s="3" t="s">
        <v>2056</v>
      </c>
      <c r="F275" s="4" t="str">
        <f>INDEX('Revised FFS Payment Calc'!E:E,MATCH(A:A,'Revised FFS Payment Calc'!A:A,0))</f>
        <v>Private</v>
      </c>
      <c r="G275" s="3" t="s">
        <v>1176</v>
      </c>
      <c r="H275" s="2">
        <v>767505.83</v>
      </c>
      <c r="I275" s="31">
        <v>105910.22</v>
      </c>
      <c r="J275" s="2">
        <v>205056.85653493257</v>
      </c>
      <c r="K275" s="4">
        <f t="shared" si="4"/>
        <v>99146.636534932564</v>
      </c>
      <c r="L275" s="4" t="str">
        <f>INDEX('Revised FFS Payment Calc'!A:A,MATCH(A:A,'Revised FFS Payment Calc'!A:A,0))</f>
        <v>020982701</v>
      </c>
    </row>
    <row r="276" spans="1:12">
      <c r="A276" s="3" t="s">
        <v>942</v>
      </c>
      <c r="B276" s="3" t="s">
        <v>943</v>
      </c>
      <c r="C276" s="3" t="s">
        <v>1230</v>
      </c>
      <c r="D276" s="3" t="s">
        <v>942</v>
      </c>
      <c r="E276" s="3" t="s">
        <v>2057</v>
      </c>
      <c r="F276" s="4" t="str">
        <f>INDEX('Revised FFS Payment Calc'!E:E,MATCH(A:A,'Revised FFS Payment Calc'!A:A,0))</f>
        <v>Private</v>
      </c>
      <c r="G276" s="3" t="s">
        <v>1176</v>
      </c>
      <c r="H276" s="2">
        <v>13262705.550000001</v>
      </c>
      <c r="I276" s="31">
        <v>1407076.71</v>
      </c>
      <c r="J276" s="2">
        <v>2472700.5369100464</v>
      </c>
      <c r="K276" s="4">
        <f t="shared" si="4"/>
        <v>1065623.8269100464</v>
      </c>
      <c r="L276" s="4" t="str">
        <f>INDEX('Revised FFS Payment Calc'!A:A,MATCH(A:A,'Revised FFS Payment Calc'!A:A,0))</f>
        <v>314080801</v>
      </c>
    </row>
    <row r="277" spans="1:12">
      <c r="A277" s="3" t="s">
        <v>344</v>
      </c>
      <c r="B277" s="3" t="s">
        <v>345</v>
      </c>
      <c r="C277" s="3" t="s">
        <v>1226</v>
      </c>
      <c r="D277" s="3" t="s">
        <v>344</v>
      </c>
      <c r="E277" s="3" t="s">
        <v>2058</v>
      </c>
      <c r="F277" s="4" t="str">
        <f>INDEX('Revised FFS Payment Calc'!E:E,MATCH(A:A,'Revised FFS Payment Calc'!A:A,0))</f>
        <v>Private</v>
      </c>
      <c r="G277" s="3" t="s">
        <v>1176</v>
      </c>
      <c r="H277" s="2">
        <v>24496209.25</v>
      </c>
      <c r="I277" s="31">
        <v>3151189.8</v>
      </c>
      <c r="J277" s="2">
        <v>4888822.7376328055</v>
      </c>
      <c r="K277" s="4">
        <f t="shared" si="4"/>
        <v>1737632.9376328057</v>
      </c>
      <c r="L277" s="4" t="str">
        <f>INDEX('Revised FFS Payment Calc'!A:A,MATCH(A:A,'Revised FFS Payment Calc'!A:A,0))</f>
        <v>094207002</v>
      </c>
    </row>
    <row r="278" spans="1:12">
      <c r="A278" s="3" t="s">
        <v>936</v>
      </c>
      <c r="B278" s="3" t="s">
        <v>937</v>
      </c>
      <c r="C278" s="3" t="s">
        <v>1232</v>
      </c>
      <c r="D278" s="3" t="s">
        <v>936</v>
      </c>
      <c r="E278" s="3" t="s">
        <v>2059</v>
      </c>
      <c r="F278" s="4" t="str">
        <f>INDEX('Revised FFS Payment Calc'!E:E,MATCH(A:A,'Revised FFS Payment Calc'!A:A,0))</f>
        <v>Private</v>
      </c>
      <c r="G278" s="3" t="s">
        <v>1176</v>
      </c>
      <c r="H278" s="2">
        <v>8795586.5999999698</v>
      </c>
      <c r="I278" s="31">
        <v>873637.93999999901</v>
      </c>
      <c r="J278" s="2">
        <v>1709803.1300497355</v>
      </c>
      <c r="K278" s="4">
        <f t="shared" si="4"/>
        <v>836165.19004973653</v>
      </c>
      <c r="L278" s="4" t="str">
        <f>INDEX('Revised FFS Payment Calc'!A:A,MATCH(A:A,'Revised FFS Payment Calc'!A:A,0))</f>
        <v>120726804</v>
      </c>
    </row>
    <row r="279" spans="1:12">
      <c r="A279" s="3" t="s">
        <v>788</v>
      </c>
      <c r="B279" s="3" t="s">
        <v>789</v>
      </c>
      <c r="C279" s="3" t="s">
        <v>1368</v>
      </c>
      <c r="D279" s="3" t="s">
        <v>788</v>
      </c>
      <c r="E279" s="3" t="s">
        <v>2060</v>
      </c>
      <c r="F279" s="4" t="str">
        <f>INDEX('Revised FFS Payment Calc'!E:E,MATCH(A:A,'Revised FFS Payment Calc'!A:A,0))</f>
        <v>Private</v>
      </c>
      <c r="G279" s="3" t="s">
        <v>1176</v>
      </c>
      <c r="H279" s="2">
        <v>509590.02</v>
      </c>
      <c r="I279" s="31">
        <v>25479.27</v>
      </c>
      <c r="J279" s="2">
        <v>56071.285249563538</v>
      </c>
      <c r="K279" s="4">
        <f t="shared" si="4"/>
        <v>30592.015249563538</v>
      </c>
      <c r="L279" s="4" t="str">
        <f>INDEX('Revised FFS Payment Calc'!A:A,MATCH(A:A,'Revised FFS Payment Calc'!A:A,0))</f>
        <v>020977701</v>
      </c>
    </row>
    <row r="280" spans="1:12">
      <c r="A280" s="3" t="s">
        <v>312</v>
      </c>
      <c r="B280" s="3" t="s">
        <v>313</v>
      </c>
      <c r="C280" s="3" t="s">
        <v>1222</v>
      </c>
      <c r="D280" s="3" t="s">
        <v>312</v>
      </c>
      <c r="E280" s="3" t="s">
        <v>2119</v>
      </c>
      <c r="F280" s="4" t="str">
        <f>INDEX('Revised FFS Payment Calc'!E:E,MATCH(A:A,'Revised FFS Payment Calc'!A:A,0))</f>
        <v>Private</v>
      </c>
      <c r="G280" s="3" t="s">
        <v>1176</v>
      </c>
      <c r="H280" s="2">
        <v>1221391</v>
      </c>
      <c r="I280" s="31">
        <v>679021.5</v>
      </c>
      <c r="J280" s="2">
        <v>510849.36007220077</v>
      </c>
      <c r="K280" s="4">
        <f t="shared" si="4"/>
        <v>-168172.13992779923</v>
      </c>
      <c r="L280" s="4" t="str">
        <f>INDEX('Revised FFS Payment Calc'!A:A,MATCH(A:A,'Revised FFS Payment Calc'!A:A,0))</f>
        <v>315440301</v>
      </c>
    </row>
    <row r="281" spans="1:12">
      <c r="A281" s="3" t="s">
        <v>1169</v>
      </c>
      <c r="B281" s="3" t="s">
        <v>1207</v>
      </c>
      <c r="C281" s="3" t="s">
        <v>1206</v>
      </c>
      <c r="D281" s="3" t="s">
        <v>1169</v>
      </c>
      <c r="E281" s="3" t="s">
        <v>1892</v>
      </c>
      <c r="F281" s="4" t="str">
        <f>INDEX('Revised FFS Payment Calc'!E:E,MATCH(A:A,'Revised FFS Payment Calc'!A:A,0))</f>
        <v>Private</v>
      </c>
      <c r="G281" s="3" t="s">
        <v>1176</v>
      </c>
      <c r="H281" s="2">
        <v>16153471.17</v>
      </c>
      <c r="I281" s="31">
        <v>1556910.92</v>
      </c>
      <c r="J281" s="2">
        <v>2657477.8245204459</v>
      </c>
      <c r="K281" s="4">
        <f t="shared" si="4"/>
        <v>1100566.904520446</v>
      </c>
      <c r="L281" s="4" t="str">
        <f>INDEX('Revised FFS Payment Calc'!A:A,MATCH(A:A,'Revised FFS Payment Calc'!A:A,0))</f>
        <v>194997601</v>
      </c>
    </row>
    <row r="282" spans="1:12">
      <c r="A282" s="3" t="s">
        <v>306</v>
      </c>
      <c r="B282" s="3" t="s">
        <v>307</v>
      </c>
      <c r="C282" s="3" t="s">
        <v>1225</v>
      </c>
      <c r="D282" s="3" t="s">
        <v>306</v>
      </c>
      <c r="E282" s="3" t="s">
        <v>2063</v>
      </c>
      <c r="F282" s="4" t="str">
        <f>INDEX('Revised FFS Payment Calc'!E:E,MATCH(A:A,'Revised FFS Payment Calc'!A:A,0))</f>
        <v>Private</v>
      </c>
      <c r="G282" s="3" t="s">
        <v>1176</v>
      </c>
      <c r="H282" s="2">
        <v>2177903.23</v>
      </c>
      <c r="I282" s="31">
        <v>287307.06</v>
      </c>
      <c r="J282" s="2">
        <v>466708.74898248236</v>
      </c>
      <c r="K282" s="4">
        <f t="shared" si="4"/>
        <v>179401.68898248236</v>
      </c>
      <c r="L282" s="4" t="str">
        <f>INDEX('Revised FFS Payment Calc'!A:A,MATCH(A:A,'Revised FFS Payment Calc'!A:A,0))</f>
        <v>185556101</v>
      </c>
    </row>
    <row r="283" spans="1:12">
      <c r="A283" s="3" t="s">
        <v>135</v>
      </c>
      <c r="B283" s="3" t="s">
        <v>136</v>
      </c>
      <c r="C283" s="3" t="s">
        <v>1494</v>
      </c>
      <c r="D283" s="3" t="s">
        <v>135</v>
      </c>
      <c r="E283" s="3" t="s">
        <v>2065</v>
      </c>
      <c r="F283" s="4" t="str">
        <f>INDEX('Revised FFS Payment Calc'!E:E,MATCH(A:A,'Revised FFS Payment Calc'!A:A,0))</f>
        <v>Private</v>
      </c>
      <c r="G283" s="3" t="s">
        <v>1176</v>
      </c>
      <c r="H283" s="2">
        <v>81123.44</v>
      </c>
      <c r="I283" s="31">
        <v>15072.18</v>
      </c>
      <c r="J283" s="2">
        <v>16978.010107800776</v>
      </c>
      <c r="K283" s="4">
        <f t="shared" si="4"/>
        <v>1905.8301078007753</v>
      </c>
      <c r="L283" s="4" t="str">
        <f>INDEX('Revised FFS Payment Calc'!A:A,MATCH(A:A,'Revised FFS Payment Calc'!A:A,0))</f>
        <v>380473401</v>
      </c>
    </row>
    <row r="284" spans="1:12">
      <c r="A284" s="3" t="s">
        <v>1163</v>
      </c>
      <c r="B284" s="3" t="s">
        <v>1250</v>
      </c>
      <c r="C284" s="3" t="s">
        <v>1249</v>
      </c>
      <c r="D284" s="3" t="s">
        <v>1163</v>
      </c>
      <c r="E284" s="3" t="s">
        <v>2066</v>
      </c>
      <c r="F284" s="4" t="str">
        <f>INDEX('Revised FFS Payment Calc'!E:E,MATCH(A:A,'Revised FFS Payment Calc'!A:A,0))</f>
        <v>Private</v>
      </c>
      <c r="G284" s="3" t="s">
        <v>1176</v>
      </c>
      <c r="H284" s="2">
        <v>32862078.27</v>
      </c>
      <c r="I284" s="31">
        <v>2144031.9300000002</v>
      </c>
      <c r="J284" s="2">
        <v>3665358.3284336422</v>
      </c>
      <c r="K284" s="4">
        <f t="shared" si="4"/>
        <v>1521326.398433642</v>
      </c>
      <c r="L284" s="4" t="str">
        <f>INDEX('Revised FFS Payment Calc'!A:A,MATCH(A:A,'Revised FFS Payment Calc'!A:A,0))</f>
        <v>130601104</v>
      </c>
    </row>
    <row r="285" spans="1:12">
      <c r="A285" s="3" t="s">
        <v>1164</v>
      </c>
      <c r="B285" s="3" t="s">
        <v>1288</v>
      </c>
      <c r="C285" s="3" t="s">
        <v>1287</v>
      </c>
      <c r="D285" s="3" t="s">
        <v>1164</v>
      </c>
      <c r="E285" s="3" t="s">
        <v>2067</v>
      </c>
      <c r="F285" s="4" t="str">
        <f>INDEX('Revised FFS Payment Calc'!E:E,MATCH(A:A,'Revised FFS Payment Calc'!A:A,0))</f>
        <v>Private</v>
      </c>
      <c r="G285" s="3" t="s">
        <v>1176</v>
      </c>
      <c r="H285" s="2">
        <v>13613389.23</v>
      </c>
      <c r="I285" s="31">
        <v>610630.15</v>
      </c>
      <c r="J285" s="2">
        <v>1262888.1886537399</v>
      </c>
      <c r="K285" s="4">
        <f t="shared" si="4"/>
        <v>652258.03865373984</v>
      </c>
      <c r="L285" s="4" t="str">
        <f>INDEX('Revised FFS Payment Calc'!A:A,MATCH(A:A,'Revised FFS Payment Calc'!A:A,0))</f>
        <v>133245406</v>
      </c>
    </row>
    <row r="286" spans="1:12">
      <c r="A286" s="3" t="s">
        <v>960</v>
      </c>
      <c r="B286" s="3" t="s">
        <v>961</v>
      </c>
      <c r="C286" s="3" t="s">
        <v>1220</v>
      </c>
      <c r="D286" s="3" t="s">
        <v>960</v>
      </c>
      <c r="E286" s="3" t="s">
        <v>2068</v>
      </c>
      <c r="F286" s="4" t="str">
        <f>INDEX('Revised FFS Payment Calc'!E:E,MATCH(A:A,'Revised FFS Payment Calc'!A:A,0))</f>
        <v>Private</v>
      </c>
      <c r="G286" s="3" t="s">
        <v>1176</v>
      </c>
      <c r="H286" s="2">
        <v>13949904.560000001</v>
      </c>
      <c r="I286" s="31">
        <v>1221940.3999999999</v>
      </c>
      <c r="J286" s="2">
        <v>2101206.6192608657</v>
      </c>
      <c r="K286" s="4">
        <f t="shared" si="4"/>
        <v>879266.21926086582</v>
      </c>
      <c r="L286" s="4" t="str">
        <f>INDEX('Revised FFS Payment Calc'!A:A,MATCH(A:A,'Revised FFS Payment Calc'!A:A,0))</f>
        <v>163925401</v>
      </c>
    </row>
    <row r="287" spans="1:12">
      <c r="A287" s="3" t="s">
        <v>963</v>
      </c>
      <c r="B287" s="3" t="s">
        <v>964</v>
      </c>
      <c r="C287" s="3" t="s">
        <v>1219</v>
      </c>
      <c r="D287" s="3" t="s">
        <v>963</v>
      </c>
      <c r="E287" s="3" t="s">
        <v>1218</v>
      </c>
      <c r="F287" s="4" t="str">
        <f>INDEX('Revised FFS Payment Calc'!E:E,MATCH(A:A,'Revised FFS Payment Calc'!A:A,0))</f>
        <v>Private</v>
      </c>
      <c r="G287" s="3" t="s">
        <v>1176</v>
      </c>
      <c r="H287" s="2">
        <v>45529644.259999998</v>
      </c>
      <c r="I287" s="31">
        <v>3181607.64</v>
      </c>
      <c r="J287" s="2">
        <v>7830358.0859279726</v>
      </c>
      <c r="K287" s="4">
        <f t="shared" si="4"/>
        <v>4648750.445927972</v>
      </c>
      <c r="L287" s="4" t="str">
        <f>INDEX('Revised FFS Payment Calc'!A:A,MATCH(A:A,'Revised FFS Payment Calc'!A:A,0))</f>
        <v>137949705</v>
      </c>
    </row>
    <row r="288" spans="1:12">
      <c r="A288" s="3" t="s">
        <v>1139</v>
      </c>
      <c r="B288" s="3" t="s">
        <v>1379</v>
      </c>
      <c r="C288" s="3" t="s">
        <v>1378</v>
      </c>
      <c r="D288" s="3" t="s">
        <v>1139</v>
      </c>
      <c r="E288" s="3" t="s">
        <v>1903</v>
      </c>
      <c r="F288" s="4" t="str">
        <f>INDEX('Revised FFS Payment Calc'!E:E,MATCH(A:A,'Revised FFS Payment Calc'!A:A,0))</f>
        <v>Private</v>
      </c>
      <c r="G288" s="3" t="s">
        <v>1176</v>
      </c>
      <c r="H288" s="2">
        <v>16315140.1</v>
      </c>
      <c r="I288" s="31">
        <v>1096493.8</v>
      </c>
      <c r="J288" s="2">
        <v>2149212.1931963218</v>
      </c>
      <c r="K288" s="4">
        <f t="shared" si="4"/>
        <v>1052718.3931963218</v>
      </c>
      <c r="L288" s="4" t="str">
        <f>INDEX('Revised FFS Payment Calc'!A:A,MATCH(A:A,'Revised FFS Payment Calc'!A:A,0))</f>
        <v>377705401</v>
      </c>
    </row>
    <row r="289" spans="1:12">
      <c r="A289" s="3" t="s">
        <v>933</v>
      </c>
      <c r="B289" s="3" t="s">
        <v>934</v>
      </c>
      <c r="C289" s="3" t="s">
        <v>1235</v>
      </c>
      <c r="D289" s="3" t="s">
        <v>933</v>
      </c>
      <c r="E289" s="3" t="s">
        <v>2074</v>
      </c>
      <c r="F289" s="4" t="str">
        <f>INDEX('Revised FFS Payment Calc'!E:E,MATCH(A:A,'Revised FFS Payment Calc'!A:A,0))</f>
        <v>Private</v>
      </c>
      <c r="G289" s="3" t="s">
        <v>1176</v>
      </c>
      <c r="H289" s="2">
        <v>62207391.570000097</v>
      </c>
      <c r="I289" s="31">
        <v>6882870.9600000102</v>
      </c>
      <c r="J289" s="2">
        <v>12335091.834385093</v>
      </c>
      <c r="K289" s="4">
        <f t="shared" si="4"/>
        <v>5452220.8743850831</v>
      </c>
      <c r="L289" s="4" t="str">
        <f>INDEX('Revised FFS Payment Calc'!A:A,MATCH(A:A,'Revised FFS Payment Calc'!A:A,0))</f>
        <v>112677302</v>
      </c>
    </row>
    <row r="290" spans="1:12">
      <c r="A290" s="3" t="s">
        <v>927</v>
      </c>
      <c r="B290" s="3" t="s">
        <v>928</v>
      </c>
      <c r="C290" s="3" t="s">
        <v>1237</v>
      </c>
      <c r="D290" s="3" t="s">
        <v>927</v>
      </c>
      <c r="E290" s="3" t="s">
        <v>2075</v>
      </c>
      <c r="F290" s="4" t="str">
        <f>INDEX('Revised FFS Payment Calc'!E:E,MATCH(A:A,'Revised FFS Payment Calc'!A:A,0))</f>
        <v>Private</v>
      </c>
      <c r="G290" s="3" t="s">
        <v>1176</v>
      </c>
      <c r="H290" s="2">
        <v>418989.11</v>
      </c>
      <c r="I290" s="31">
        <v>65535.38</v>
      </c>
      <c r="J290" s="2">
        <v>108786.34425739858</v>
      </c>
      <c r="K290" s="4">
        <f t="shared" si="4"/>
        <v>43250.964257398584</v>
      </c>
      <c r="L290" s="4" t="str">
        <f>INDEX('Revised FFS Payment Calc'!A:A,MATCH(A:A,'Revised FFS Payment Calc'!A:A,0))</f>
        <v>127304703</v>
      </c>
    </row>
    <row r="291" spans="1:12">
      <c r="A291" s="3" t="s">
        <v>331</v>
      </c>
      <c r="B291" s="3" t="s">
        <v>332</v>
      </c>
      <c r="C291" s="3" t="s">
        <v>1205</v>
      </c>
      <c r="D291" s="3" t="s">
        <v>331</v>
      </c>
      <c r="E291" s="3" t="s">
        <v>2076</v>
      </c>
      <c r="F291" s="4" t="str">
        <f>INDEX('Revised FFS Payment Calc'!E:E,MATCH(A:A,'Revised FFS Payment Calc'!A:A,0))</f>
        <v>Private</v>
      </c>
      <c r="G291" s="3" t="s">
        <v>1176</v>
      </c>
      <c r="H291" s="2">
        <v>14441373.67</v>
      </c>
      <c r="I291" s="31">
        <v>2413381.0599999898</v>
      </c>
      <c r="J291" s="2">
        <v>4052202.6781407245</v>
      </c>
      <c r="K291" s="4">
        <f t="shared" si="4"/>
        <v>1638821.6181407347</v>
      </c>
      <c r="L291" s="4" t="str">
        <f>INDEX('Revised FFS Payment Calc'!A:A,MATCH(A:A,'Revised FFS Payment Calc'!A:A,0))</f>
        <v>135237906</v>
      </c>
    </row>
    <row r="292" spans="1:12">
      <c r="A292" s="3" t="s">
        <v>337</v>
      </c>
      <c r="B292" s="3" t="s">
        <v>338</v>
      </c>
      <c r="C292" s="3" t="s">
        <v>1194</v>
      </c>
      <c r="D292" s="3" t="s">
        <v>337</v>
      </c>
      <c r="E292" s="3" t="s">
        <v>2077</v>
      </c>
      <c r="F292" s="4" t="str">
        <f>INDEX('Revised FFS Payment Calc'!E:E,MATCH(A:A,'Revised FFS Payment Calc'!A:A,0))</f>
        <v>Private</v>
      </c>
      <c r="G292" s="3" t="s">
        <v>1176</v>
      </c>
      <c r="H292" s="2">
        <v>11214.43</v>
      </c>
      <c r="I292" s="31">
        <v>3701.72</v>
      </c>
      <c r="J292" s="2">
        <v>1968.1696506847202</v>
      </c>
      <c r="K292" s="4">
        <f t="shared" si="4"/>
        <v>-1733.5503493152796</v>
      </c>
      <c r="L292" s="4" t="str">
        <f>INDEX('Revised FFS Payment Calc'!A:A,MATCH(A:A,'Revised FFS Payment Calc'!A:A,0))</f>
        <v>162965101</v>
      </c>
    </row>
    <row r="293" spans="1:12">
      <c r="A293" s="3" t="s">
        <v>252</v>
      </c>
      <c r="B293" s="3" t="s">
        <v>253</v>
      </c>
      <c r="C293" s="3" t="s">
        <v>1541</v>
      </c>
      <c r="D293" s="3" t="s">
        <v>252</v>
      </c>
      <c r="E293" s="3" t="s">
        <v>2078</v>
      </c>
      <c r="F293" s="4" t="str">
        <f>INDEX('Revised FFS Payment Calc'!E:E,MATCH(A:A,'Revised FFS Payment Calc'!A:A,0))</f>
        <v>Private</v>
      </c>
      <c r="G293" s="3" t="s">
        <v>1172</v>
      </c>
      <c r="H293" s="2">
        <v>175224.6</v>
      </c>
      <c r="I293" s="31">
        <v>49836.14</v>
      </c>
      <c r="J293" s="2">
        <v>43715.749308846993</v>
      </c>
      <c r="K293" s="4">
        <f t="shared" si="4"/>
        <v>-6120.3906911530066</v>
      </c>
      <c r="L293" s="4" t="str">
        <f>INDEX('Revised FFS Payment Calc'!A:A,MATCH(A:A,'Revised FFS Payment Calc'!A:A,0))</f>
        <v>388701003</v>
      </c>
    </row>
    <row r="294" spans="1:12">
      <c r="A294" s="3" t="s">
        <v>40</v>
      </c>
      <c r="B294" s="3" t="s">
        <v>41</v>
      </c>
      <c r="C294" s="3" t="s">
        <v>1544</v>
      </c>
      <c r="D294" s="3" t="s">
        <v>40</v>
      </c>
      <c r="E294" s="3" t="s">
        <v>2120</v>
      </c>
      <c r="F294" s="4" t="str">
        <f>INDEX('Revised FFS Payment Calc'!E:E,MATCH(A:A,'Revised FFS Payment Calc'!A:A,0))</f>
        <v>Private</v>
      </c>
      <c r="G294" s="3" t="s">
        <v>1176</v>
      </c>
      <c r="H294" s="2">
        <v>248858.66</v>
      </c>
      <c r="I294" s="31">
        <v>65322.97</v>
      </c>
      <c r="J294" s="2">
        <v>43799.576126504282</v>
      </c>
      <c r="K294" s="4">
        <f t="shared" si="4"/>
        <v>-21523.393873495719</v>
      </c>
      <c r="L294" s="4" t="str">
        <f>INDEX('Revised FFS Payment Calc'!A:A,MATCH(A:A,'Revised FFS Payment Calc'!A:A,0))</f>
        <v>387663301</v>
      </c>
    </row>
    <row r="295" spans="1:12">
      <c r="A295" s="3" t="s">
        <v>144</v>
      </c>
      <c r="B295" s="3" t="s">
        <v>145</v>
      </c>
      <c r="C295" s="3" t="s">
        <v>1488</v>
      </c>
      <c r="D295" s="3" t="s">
        <v>144</v>
      </c>
      <c r="E295" s="3" t="s">
        <v>2080</v>
      </c>
      <c r="F295" s="4" t="str">
        <f>INDEX('Revised FFS Payment Calc'!E:E,MATCH(A:A,'Revised FFS Payment Calc'!A:A,0))</f>
        <v>Private</v>
      </c>
      <c r="G295" s="3" t="s">
        <v>1176</v>
      </c>
      <c r="H295" s="2">
        <v>1617234.53</v>
      </c>
      <c r="I295" s="31">
        <v>359078.95</v>
      </c>
      <c r="J295" s="2">
        <v>328186.95328955428</v>
      </c>
      <c r="K295" s="4">
        <f t="shared" si="4"/>
        <v>-30891.996710445732</v>
      </c>
      <c r="L295" s="4" t="str">
        <f>INDEX('Revised FFS Payment Calc'!A:A,MATCH(A:A,'Revised FFS Payment Calc'!A:A,0))</f>
        <v>387377001</v>
      </c>
    </row>
    <row r="296" spans="1:12">
      <c r="A296" s="3" t="s">
        <v>162</v>
      </c>
      <c r="B296" s="3" t="s">
        <v>163</v>
      </c>
      <c r="C296" s="3" t="s">
        <v>1471</v>
      </c>
      <c r="D296" s="3" t="s">
        <v>162</v>
      </c>
      <c r="E296" s="3" t="s">
        <v>2081</v>
      </c>
      <c r="F296" s="4" t="str">
        <f>INDEX('Revised FFS Payment Calc'!E:E,MATCH(A:A,'Revised FFS Payment Calc'!A:A,0))</f>
        <v>Private</v>
      </c>
      <c r="G296" s="3" t="s">
        <v>1176</v>
      </c>
      <c r="H296" s="2">
        <v>2333138.8199999998</v>
      </c>
      <c r="I296" s="31">
        <v>349401.55</v>
      </c>
      <c r="J296" s="2">
        <v>443442.27889094612</v>
      </c>
      <c r="K296" s="4">
        <f t="shared" si="4"/>
        <v>94040.728890946135</v>
      </c>
      <c r="L296" s="4" t="str">
        <f>INDEX('Revised FFS Payment Calc'!A:A,MATCH(A:A,'Revised FFS Payment Calc'!A:A,0))</f>
        <v>387381201</v>
      </c>
    </row>
    <row r="297" spans="1:12">
      <c r="A297" s="3" t="s">
        <v>222</v>
      </c>
      <c r="B297" s="3" t="s">
        <v>223</v>
      </c>
      <c r="C297" s="3" t="s">
        <v>1542</v>
      </c>
      <c r="D297" s="3" t="s">
        <v>222</v>
      </c>
      <c r="E297" s="3" t="s">
        <v>2082</v>
      </c>
      <c r="F297" s="4" t="str">
        <f>INDEX('Revised FFS Payment Calc'!E:E,MATCH(A:A,'Revised FFS Payment Calc'!A:A,0))</f>
        <v>Private</v>
      </c>
      <c r="G297" s="3" t="s">
        <v>1172</v>
      </c>
      <c r="H297" s="2">
        <v>359190.17</v>
      </c>
      <c r="I297" s="31">
        <v>72044.25</v>
      </c>
      <c r="J297" s="2">
        <v>108323.21231621818</v>
      </c>
      <c r="K297" s="4">
        <f t="shared" si="4"/>
        <v>36278.962316218182</v>
      </c>
      <c r="L297" s="4" t="str">
        <f>INDEX('Revised FFS Payment Calc'!A:A,MATCH(A:A,'Revised FFS Payment Calc'!A:A,0))</f>
        <v>388696201</v>
      </c>
    </row>
    <row r="298" spans="1:12">
      <c r="A298" s="3" t="s">
        <v>328</v>
      </c>
      <c r="B298" s="3" t="s">
        <v>329</v>
      </c>
      <c r="C298" s="3" t="s">
        <v>1208</v>
      </c>
      <c r="D298" s="3" t="s">
        <v>328</v>
      </c>
      <c r="E298" s="3" t="s">
        <v>2083</v>
      </c>
      <c r="F298" s="4" t="str">
        <f>INDEX('Revised FFS Payment Calc'!E:E,MATCH(A:A,'Revised FFS Payment Calc'!A:A,0))</f>
        <v>Private</v>
      </c>
      <c r="G298" s="3" t="s">
        <v>1176</v>
      </c>
      <c r="H298" s="2">
        <v>32622882.140000001</v>
      </c>
      <c r="I298" s="31">
        <v>2855103.9</v>
      </c>
      <c r="J298" s="2">
        <v>3642513.4228718178</v>
      </c>
      <c r="K298" s="4">
        <f t="shared" si="4"/>
        <v>787409.52287181793</v>
      </c>
      <c r="L298" s="4" t="str">
        <f>INDEX('Revised FFS Payment Calc'!A:A,MATCH(A:A,'Revised FFS Payment Calc'!A:A,0))</f>
        <v>388347201</v>
      </c>
    </row>
    <row r="299" spans="1:12">
      <c r="A299" s="3" t="s">
        <v>13</v>
      </c>
      <c r="B299" s="3" t="s">
        <v>14</v>
      </c>
      <c r="C299" s="3" t="s">
        <v>1657</v>
      </c>
      <c r="D299" s="3" t="s">
        <v>13</v>
      </c>
      <c r="E299" s="3" t="s">
        <v>2084</v>
      </c>
      <c r="F299" s="4" t="str">
        <f>INDEX('Revised FFS Payment Calc'!E:E,MATCH(A:A,'Revised FFS Payment Calc'!A:A,0))</f>
        <v>Private</v>
      </c>
      <c r="G299" s="3" t="s">
        <v>1176</v>
      </c>
      <c r="H299" s="2">
        <v>3914311.49</v>
      </c>
      <c r="I299" s="31">
        <v>344384.950000001</v>
      </c>
      <c r="J299" s="2">
        <v>518302.41828423843</v>
      </c>
      <c r="K299" s="4">
        <f t="shared" si="4"/>
        <v>173917.46828423743</v>
      </c>
      <c r="L299" s="4" t="str">
        <f>INDEX('Revised FFS Payment Calc'!A:A,MATCH(A:A,'Revised FFS Payment Calc'!A:A,0))</f>
        <v>387515501</v>
      </c>
    </row>
    <row r="300" spans="1:12">
      <c r="A300" s="3" t="s">
        <v>984</v>
      </c>
      <c r="B300" s="3" t="s">
        <v>985</v>
      </c>
      <c r="C300" s="3" t="s">
        <v>1189</v>
      </c>
      <c r="D300" s="3" t="s">
        <v>984</v>
      </c>
      <c r="E300" s="3" t="s">
        <v>2088</v>
      </c>
      <c r="F300" s="4" t="str">
        <f>INDEX('Revised FFS Payment Calc'!E:E,MATCH(A:A,'Revised FFS Payment Calc'!A:A,0))</f>
        <v>Private</v>
      </c>
      <c r="G300" s="3" t="s">
        <v>1176</v>
      </c>
      <c r="H300" s="2">
        <v>101556906.15000001</v>
      </c>
      <c r="I300" s="31">
        <v>5704084.5599999903</v>
      </c>
      <c r="J300" s="2">
        <v>11980273.032458605</v>
      </c>
      <c r="K300" s="4">
        <f t="shared" si="4"/>
        <v>6276188.472458615</v>
      </c>
      <c r="L300" s="4" t="str">
        <f>INDEX('Revised FFS Payment Calc'!A:A,MATCH(A:A,'Revised FFS Payment Calc'!A:A,0))</f>
        <v>294543801</v>
      </c>
    </row>
    <row r="301" spans="1:12">
      <c r="A301" s="3" t="s">
        <v>1132</v>
      </c>
      <c r="B301" s="3" t="s">
        <v>1133</v>
      </c>
      <c r="C301" s="3" t="s">
        <v>1188</v>
      </c>
      <c r="D301" s="3" t="s">
        <v>1132</v>
      </c>
      <c r="E301" s="3" t="s">
        <v>2089</v>
      </c>
      <c r="F301" s="4" t="str">
        <f>INDEX('Revised FFS Payment Calc'!E:E,MATCH(A:A,'Revised FFS Payment Calc'!A:A,0))</f>
        <v>Private</v>
      </c>
      <c r="G301" s="3" t="s">
        <v>1176</v>
      </c>
      <c r="H301" s="2">
        <v>120660471.92</v>
      </c>
      <c r="I301" s="31">
        <v>7487933.9999999804</v>
      </c>
      <c r="J301" s="2">
        <v>14612408.302822549</v>
      </c>
      <c r="K301" s="4">
        <f t="shared" si="4"/>
        <v>7124474.3028225685</v>
      </c>
      <c r="L301" s="4" t="str">
        <f>INDEX('Revised FFS Payment Calc'!A:A,MATCH(A:A,'Revised FFS Payment Calc'!A:A,0))</f>
        <v>292096901</v>
      </c>
    </row>
    <row r="302" spans="1:12">
      <c r="A302" s="3" t="s">
        <v>494</v>
      </c>
      <c r="B302" s="3" t="s">
        <v>495</v>
      </c>
      <c r="C302" s="3" t="s">
        <v>1588</v>
      </c>
      <c r="D302" s="3" t="s">
        <v>494</v>
      </c>
      <c r="E302" s="3" t="s">
        <v>1771</v>
      </c>
      <c r="F302" s="4" t="str">
        <f>INDEX('Revised FFS Payment Calc'!E:E,MATCH(A:A,'Revised FFS Payment Calc'!A:A,0))</f>
        <v>Private</v>
      </c>
      <c r="G302" s="3" t="s">
        <v>1176</v>
      </c>
      <c r="H302" s="2">
        <v>78552143.140000001</v>
      </c>
      <c r="I302" s="31">
        <v>4235893.0700000199</v>
      </c>
      <c r="J302" s="2">
        <v>7950149.909652791</v>
      </c>
      <c r="K302" s="4">
        <f t="shared" si="4"/>
        <v>3714256.8396527711</v>
      </c>
      <c r="L302" s="4" t="str">
        <f>INDEX('Revised FFS Payment Calc'!A:A,MATCH(A:A,'Revised FFS Payment Calc'!A:A,0))</f>
        <v>020947001</v>
      </c>
    </row>
    <row r="303" spans="1:12">
      <c r="A303" s="3" t="s">
        <v>398</v>
      </c>
      <c r="B303" s="3" t="s">
        <v>399</v>
      </c>
      <c r="C303" s="3" t="s">
        <v>1634</v>
      </c>
      <c r="D303" s="3" t="s">
        <v>398</v>
      </c>
      <c r="E303" s="3" t="s">
        <v>1772</v>
      </c>
      <c r="F303" s="4" t="str">
        <f>INDEX('Revised FFS Payment Calc'!E:E,MATCH(A:A,'Revised FFS Payment Calc'!A:A,0))</f>
        <v>Private</v>
      </c>
      <c r="G303" s="3" t="s">
        <v>1176</v>
      </c>
      <c r="H303" s="2">
        <v>3418749.31</v>
      </c>
      <c r="I303" s="31">
        <v>394804.18</v>
      </c>
      <c r="J303" s="2">
        <v>687223.05620283831</v>
      </c>
      <c r="K303" s="4">
        <f t="shared" si="4"/>
        <v>292418.87620283832</v>
      </c>
      <c r="L303" s="4" t="str">
        <f>INDEX('Revised FFS Payment Calc'!A:A,MATCH(A:A,'Revised FFS Payment Calc'!A:A,0))</f>
        <v>207311601</v>
      </c>
    </row>
    <row r="304" spans="1:12">
      <c r="A304" s="3" t="s">
        <v>1170</v>
      </c>
      <c r="B304" s="3" t="s">
        <v>1293</v>
      </c>
      <c r="C304" s="3" t="s">
        <v>1292</v>
      </c>
      <c r="D304" s="3" t="s">
        <v>1170</v>
      </c>
      <c r="E304" s="3" t="s">
        <v>2094</v>
      </c>
      <c r="F304" s="4" t="str">
        <f>INDEX('Revised FFS Payment Calc'!E:E,MATCH(A:A,'Revised FFS Payment Calc'!A:A,0))</f>
        <v>Private</v>
      </c>
      <c r="G304" s="3" t="s">
        <v>1176</v>
      </c>
      <c r="H304" s="2">
        <v>5977738.6799999997</v>
      </c>
      <c r="I304" s="31">
        <v>610559.18999999901</v>
      </c>
      <c r="J304" s="2">
        <v>1097325.5119633724</v>
      </c>
      <c r="K304" s="4">
        <f t="shared" si="4"/>
        <v>486766.32196337334</v>
      </c>
      <c r="L304" s="4" t="str">
        <f>INDEX('Revised FFS Payment Calc'!A:A,MATCH(A:A,'Revised FFS Payment Calc'!A:A,0))</f>
        <v>220351501</v>
      </c>
    </row>
    <row r="305" spans="1:12">
      <c r="A305" s="3" t="s">
        <v>434</v>
      </c>
      <c r="B305" s="3" t="s">
        <v>435</v>
      </c>
      <c r="C305" s="3" t="s">
        <v>1620</v>
      </c>
      <c r="D305" s="3" t="s">
        <v>434</v>
      </c>
      <c r="E305" s="3" t="s">
        <v>1818</v>
      </c>
      <c r="F305" s="4" t="str">
        <f>INDEX('Revised FFS Payment Calc'!E:E,MATCH(A:A,'Revised FFS Payment Calc'!A:A,0))</f>
        <v>Private</v>
      </c>
      <c r="G305" s="3" t="s">
        <v>1176</v>
      </c>
      <c r="H305" s="2">
        <v>241749569.91999999</v>
      </c>
      <c r="I305" s="31">
        <v>11835678.740000101</v>
      </c>
      <c r="J305" s="2">
        <v>240026126.66998798</v>
      </c>
      <c r="K305" s="4">
        <f t="shared" si="4"/>
        <v>228190447.92998788</v>
      </c>
      <c r="L305" s="4" t="str">
        <f>INDEX('Revised FFS Payment Calc'!A:A,MATCH(A:A,'Revised FFS Payment Calc'!A:A,0))</f>
        <v>112712802</v>
      </c>
    </row>
    <row r="306" spans="1:12">
      <c r="A306" s="3" t="s">
        <v>1005</v>
      </c>
      <c r="B306" s="3" t="s">
        <v>1006</v>
      </c>
      <c r="C306" s="3" t="s">
        <v>1178</v>
      </c>
      <c r="D306" s="3" t="s">
        <v>1005</v>
      </c>
      <c r="E306" s="3" t="s">
        <v>2096</v>
      </c>
      <c r="F306" s="4" t="str">
        <f>INDEX('Revised FFS Payment Calc'!E:E,MATCH(A:A,'Revised FFS Payment Calc'!A:A,0))</f>
        <v>Private</v>
      </c>
      <c r="G306" s="3" t="s">
        <v>1176</v>
      </c>
      <c r="H306" s="2">
        <v>7012536.6200000001</v>
      </c>
      <c r="I306" s="31">
        <v>761129.74999999895</v>
      </c>
      <c r="J306" s="2">
        <v>638384.57661207649</v>
      </c>
      <c r="K306" s="4">
        <f t="shared" si="4"/>
        <v>-122745.17338792246</v>
      </c>
      <c r="L306" s="4" t="str">
        <f>INDEX('Revised FFS Payment Calc'!A:A,MATCH(A:A,'Revised FFS Payment Calc'!A:A,0))</f>
        <v>094164302</v>
      </c>
    </row>
    <row r="307" spans="1:12">
      <c r="A307" s="3" t="s">
        <v>334</v>
      </c>
      <c r="B307" s="3" t="s">
        <v>335</v>
      </c>
      <c r="C307" s="3" t="s">
        <v>1196</v>
      </c>
      <c r="D307" s="3" t="s">
        <v>334</v>
      </c>
      <c r="E307" s="3" t="s">
        <v>2086</v>
      </c>
      <c r="F307" s="4" t="str">
        <f>INDEX('Revised FFS Payment Calc'!E:E,MATCH(A:A,'Revised FFS Payment Calc'!A:A,0))</f>
        <v>SGO</v>
      </c>
      <c r="G307" s="3" t="s">
        <v>1176</v>
      </c>
      <c r="H307" s="2">
        <f>20273816.48+3869130.97</f>
        <v>24142947.449999999</v>
      </c>
      <c r="I307" s="31">
        <f>4256433.18+597526.78</f>
        <v>4853959.96</v>
      </c>
      <c r="J307" s="2">
        <f>7233624.06835173+1245937.17419984</f>
        <v>8479561.2425515689</v>
      </c>
      <c r="K307" s="4">
        <f t="shared" si="4"/>
        <v>3625601.2825515689</v>
      </c>
      <c r="L307" s="4" t="str">
        <f>INDEX('Revised FFS Payment Calc'!A:A,MATCH(A:A,'Revised FFS Payment Calc'!A:A,0))</f>
        <v>175287501</v>
      </c>
    </row>
  </sheetData>
  <autoFilter ref="A1:M307" xr:uid="{A323CD26-F2DB-4233-878B-B0C149AE2F14}">
    <sortState xmlns:xlrd2="http://schemas.microsoft.com/office/spreadsheetml/2017/richdata2" ref="A2:M307">
      <sortCondition ref="F1:F307"/>
    </sortState>
  </autoFilter>
  <conditionalFormatting sqref="A1:A1048576">
    <cfRule type="duplicateValues" dxfId="4" priority="1"/>
    <cfRule type="duplicateValues" dxfId="3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70F87-22DE-4105-9464-4508081E2E42}">
  <sheetPr>
    <tabColor theme="9" tint="0.79998168889431442"/>
  </sheetPr>
  <dimension ref="A1:L382"/>
  <sheetViews>
    <sheetView topLeftCell="C1" workbookViewId="0">
      <selection activeCell="F1" sqref="F1"/>
    </sheetView>
  </sheetViews>
  <sheetFormatPr defaultColWidth="8.796875" defaultRowHeight="15"/>
  <cols>
    <col min="1" max="1" width="12.19921875" style="3" customWidth="1"/>
    <col min="2" max="2" width="12.5" style="3" customWidth="1"/>
    <col min="3" max="3" width="10.69921875" style="3" customWidth="1"/>
    <col min="4" max="4" width="10" style="3" customWidth="1"/>
    <col min="5" max="5" width="49.796875" style="3" bestFit="1" customWidth="1"/>
    <col min="6" max="7" width="8.796875" style="3"/>
    <col min="8" max="8" width="13.19921875" style="6" customWidth="1"/>
    <col min="9" max="9" width="12.3984375" style="3" customWidth="1"/>
    <col min="10" max="10" width="13" style="3" customWidth="1"/>
    <col min="11" max="11" width="14.09765625" style="3" customWidth="1"/>
    <col min="12" max="12" width="12.69921875" style="3" customWidth="1"/>
    <col min="13" max="16384" width="8.796875" style="3"/>
  </cols>
  <sheetData>
    <row r="1" spans="1:12" ht="45">
      <c r="A1" s="7" t="s">
        <v>1898</v>
      </c>
      <c r="B1" s="7" t="s">
        <v>1835</v>
      </c>
      <c r="C1" s="7" t="s">
        <v>1876</v>
      </c>
      <c r="D1" s="7" t="s">
        <v>1834</v>
      </c>
      <c r="E1" s="7" t="s">
        <v>1668</v>
      </c>
      <c r="F1" s="7" t="s">
        <v>2186</v>
      </c>
      <c r="G1" s="7" t="s">
        <v>1666</v>
      </c>
      <c r="H1" s="5" t="s">
        <v>1894</v>
      </c>
      <c r="I1" s="5" t="s">
        <v>2108</v>
      </c>
      <c r="J1" s="5" t="s">
        <v>1877</v>
      </c>
      <c r="K1" s="8" t="s">
        <v>1669</v>
      </c>
      <c r="L1" s="43" t="s">
        <v>2154</v>
      </c>
    </row>
    <row r="2" spans="1:12">
      <c r="A2" s="3" t="s">
        <v>356</v>
      </c>
      <c r="B2" s="30" t="s">
        <v>357</v>
      </c>
      <c r="C2" s="3" t="s">
        <v>1665</v>
      </c>
      <c r="D2" s="3" t="s">
        <v>356</v>
      </c>
      <c r="E2" s="24" t="s">
        <v>1905</v>
      </c>
      <c r="F2" s="4" t="str">
        <f>INDEX('Revised FFS Payment Calc'!E:E,MATCH(A:A,'Revised FFS Payment Calc'!A:A,0))</f>
        <v>Private</v>
      </c>
      <c r="G2" s="25" t="s">
        <v>1176</v>
      </c>
      <c r="H2" s="26">
        <v>1435909.25</v>
      </c>
      <c r="I2" s="27">
        <v>48332.24</v>
      </c>
      <c r="J2" s="2">
        <v>218573.1369648276</v>
      </c>
      <c r="K2" s="4">
        <f t="shared" ref="K2:K65" si="0">J2-I2</f>
        <v>170240.89696482761</v>
      </c>
      <c r="L2" s="4" t="str">
        <f>INDEX('Revised FFS Payment Calc'!A:A,MATCH(A:A,'Revised FFS Payment Calc'!A:A,0))</f>
        <v>112705203</v>
      </c>
    </row>
    <row r="3" spans="1:12">
      <c r="A3" s="3" t="s">
        <v>1</v>
      </c>
      <c r="B3" s="30" t="s">
        <v>2</v>
      </c>
      <c r="C3" s="3" t="s">
        <v>1664</v>
      </c>
      <c r="D3" s="3" t="s">
        <v>1</v>
      </c>
      <c r="E3" s="24" t="s">
        <v>1663</v>
      </c>
      <c r="F3" s="4" t="str">
        <f>INDEX('Revised FFS Payment Calc'!E:E,MATCH(A:A,'Revised FFS Payment Calc'!A:A,0))</f>
        <v>Private</v>
      </c>
      <c r="G3" s="25" t="s">
        <v>1176</v>
      </c>
      <c r="H3" s="26">
        <v>329081.58</v>
      </c>
      <c r="I3" s="27">
        <v>57528.45</v>
      </c>
      <c r="J3" s="2">
        <v>46156.937217307823</v>
      </c>
      <c r="K3" s="4">
        <f t="shared" si="0"/>
        <v>-11371.512782692174</v>
      </c>
      <c r="L3" s="4" t="str">
        <f>INDEX('Revised FFS Payment Calc'!A:A,MATCH(A:A,'Revised FFS Payment Calc'!A:A,0))</f>
        <v>365048301</v>
      </c>
    </row>
    <row r="4" spans="1:12">
      <c r="A4" s="3" t="s">
        <v>724</v>
      </c>
      <c r="B4" s="30" t="s">
        <v>725</v>
      </c>
      <c r="C4" s="3" t="s">
        <v>1403</v>
      </c>
      <c r="D4" s="3" t="s">
        <v>724</v>
      </c>
      <c r="E4" s="24" t="s">
        <v>1906</v>
      </c>
      <c r="F4" s="4" t="str">
        <f>INDEX('Revised FFS Payment Calc'!E:E,MATCH(A:A,'Revised FFS Payment Calc'!A:A,0))</f>
        <v>Private</v>
      </c>
      <c r="G4" s="25" t="s">
        <v>1176</v>
      </c>
      <c r="H4" s="26">
        <v>2666953.4700000002</v>
      </c>
      <c r="I4" s="27">
        <v>249316.29</v>
      </c>
      <c r="J4" s="2">
        <v>725111.49885014212</v>
      </c>
      <c r="K4" s="4">
        <f t="shared" si="0"/>
        <v>475795.20885014208</v>
      </c>
      <c r="L4" s="4" t="str">
        <f>INDEX('Revised FFS Payment Calc'!A:A,MATCH(A:A,'Revised FFS Payment Calc'!A:A,0))</f>
        <v>094119702</v>
      </c>
    </row>
    <row r="5" spans="1:12">
      <c r="A5" s="3" t="s">
        <v>207</v>
      </c>
      <c r="B5" s="30" t="s">
        <v>208</v>
      </c>
      <c r="C5" s="3" t="s">
        <v>1402</v>
      </c>
      <c r="D5" s="3" t="s">
        <v>207</v>
      </c>
      <c r="E5" s="24" t="s">
        <v>1907</v>
      </c>
      <c r="F5" s="4" t="str">
        <f>INDEX('Revised FFS Payment Calc'!E:E,MATCH(A:A,'Revised FFS Payment Calc'!A:A,0))</f>
        <v>Private</v>
      </c>
      <c r="G5" s="25" t="s">
        <v>1172</v>
      </c>
      <c r="H5" s="26">
        <v>210285.34</v>
      </c>
      <c r="I5" s="27">
        <v>55866.239999999998</v>
      </c>
      <c r="J5" s="2">
        <v>19287.736192358727</v>
      </c>
      <c r="K5" s="4">
        <f t="shared" si="0"/>
        <v>-36578.503807641275</v>
      </c>
      <c r="L5" s="4" t="str">
        <f>INDEX('Revised FFS Payment Calc'!A:A,MATCH(A:A,'Revised FFS Payment Calc'!A:A,0))</f>
        <v>149073203</v>
      </c>
    </row>
    <row r="6" spans="1:12">
      <c r="A6" s="3" t="s">
        <v>785</v>
      </c>
      <c r="B6" s="30" t="s">
        <v>786</v>
      </c>
      <c r="C6" s="3" t="s">
        <v>1744</v>
      </c>
      <c r="D6" s="3" t="s">
        <v>785</v>
      </c>
      <c r="E6" s="24" t="s">
        <v>1908</v>
      </c>
      <c r="F6" s="4" t="str">
        <f>INDEX('Revised FFS Payment Calc'!E:E,MATCH(A:A,'Revised FFS Payment Calc'!A:A,0))</f>
        <v>Private</v>
      </c>
      <c r="G6" s="25" t="s">
        <v>1176</v>
      </c>
      <c r="H6" s="26">
        <v>16003.39</v>
      </c>
      <c r="I6" s="27">
        <v>3499.04</v>
      </c>
      <c r="J6" s="2">
        <v>3905.5449509526666</v>
      </c>
      <c r="K6" s="4">
        <f t="shared" si="0"/>
        <v>406.5049509526666</v>
      </c>
      <c r="L6" s="4" t="str">
        <f>INDEX('Revised FFS Payment Calc'!A:A,MATCH(A:A,'Revised FFS Payment Calc'!A:A,0))</f>
        <v>285368102</v>
      </c>
    </row>
    <row r="7" spans="1:12">
      <c r="A7" s="3" t="s">
        <v>7</v>
      </c>
      <c r="B7" s="30" t="s">
        <v>8</v>
      </c>
      <c r="C7" s="3" t="s">
        <v>1658</v>
      </c>
      <c r="D7" s="3" t="s">
        <v>7</v>
      </c>
      <c r="E7" s="24" t="s">
        <v>1826</v>
      </c>
      <c r="F7" s="4" t="str">
        <f>INDEX('Revised FFS Payment Calc'!E:E,MATCH(A:A,'Revised FFS Payment Calc'!A:A,0))</f>
        <v>NSGO</v>
      </c>
      <c r="G7" s="25" t="s">
        <v>1176</v>
      </c>
      <c r="H7" s="26">
        <v>8484.5300000000007</v>
      </c>
      <c r="I7" s="27">
        <v>2608.7199999999998</v>
      </c>
      <c r="J7" s="2">
        <v>2136.8693902106015</v>
      </c>
      <c r="K7" s="4">
        <f t="shared" si="0"/>
        <v>-471.85060978939828</v>
      </c>
      <c r="L7" s="4" t="str">
        <f>INDEX('Revised FFS Payment Calc'!A:A,MATCH(A:A,'Revised FFS Payment Calc'!A:A,0))</f>
        <v>364187001</v>
      </c>
    </row>
    <row r="8" spans="1:12">
      <c r="A8" s="3" t="s">
        <v>921</v>
      </c>
      <c r="B8" s="30" t="s">
        <v>922</v>
      </c>
      <c r="C8" s="3" t="s">
        <v>1239</v>
      </c>
      <c r="D8" s="3" t="s">
        <v>921</v>
      </c>
      <c r="E8" s="24" t="s">
        <v>1909</v>
      </c>
      <c r="F8" s="4" t="str">
        <f>INDEX('Revised FFS Payment Calc'!E:E,MATCH(A:A,'Revised FFS Payment Calc'!A:A,0))</f>
        <v>Private</v>
      </c>
      <c r="G8" s="25" t="s">
        <v>1176</v>
      </c>
      <c r="H8" s="26">
        <v>2395861.89</v>
      </c>
      <c r="I8" s="27">
        <v>227255.56</v>
      </c>
      <c r="J8" s="2">
        <v>784539.81280114595</v>
      </c>
      <c r="K8" s="4">
        <f t="shared" si="0"/>
        <v>557284.25280114589</v>
      </c>
      <c r="L8" s="4" t="str">
        <f>INDEX('Revised FFS Payment Calc'!A:A,MATCH(A:A,'Revised FFS Payment Calc'!A:A,0))</f>
        <v>130614405</v>
      </c>
    </row>
    <row r="9" spans="1:12">
      <c r="A9" s="3" t="s">
        <v>362</v>
      </c>
      <c r="B9" s="30" t="s">
        <v>363</v>
      </c>
      <c r="C9" s="3" t="s">
        <v>1655</v>
      </c>
      <c r="D9" s="3" t="s">
        <v>362</v>
      </c>
      <c r="E9" s="24" t="s">
        <v>1654</v>
      </c>
      <c r="F9" s="4" t="str">
        <f>INDEX('Revised FFS Payment Calc'!E:E,MATCH(A:A,'Revised FFS Payment Calc'!A:A,0))</f>
        <v>NSGO</v>
      </c>
      <c r="G9" s="25" t="s">
        <v>1172</v>
      </c>
      <c r="H9" s="26">
        <v>14041</v>
      </c>
      <c r="I9" s="27">
        <v>3782.6</v>
      </c>
      <c r="J9" s="2">
        <v>2637.9686337323014</v>
      </c>
      <c r="K9" s="4">
        <f t="shared" si="0"/>
        <v>-1144.6313662676985</v>
      </c>
      <c r="L9" s="4" t="str">
        <f>INDEX('Revised FFS Payment Calc'!A:A,MATCH(A:A,'Revised FFS Payment Calc'!A:A,0))</f>
        <v>130089906</v>
      </c>
    </row>
    <row r="10" spans="1:12">
      <c r="A10" s="3" t="s">
        <v>365</v>
      </c>
      <c r="B10" s="30" t="s">
        <v>366</v>
      </c>
      <c r="C10" s="3" t="s">
        <v>1653</v>
      </c>
      <c r="D10" s="3" t="s">
        <v>365</v>
      </c>
      <c r="E10" s="24" t="s">
        <v>1910</v>
      </c>
      <c r="F10" s="4" t="str">
        <f>INDEX('Revised FFS Payment Calc'!E:E,MATCH(A:A,'Revised FFS Payment Calc'!A:A,0))</f>
        <v>Private</v>
      </c>
      <c r="G10" s="25" t="s">
        <v>1176</v>
      </c>
      <c r="H10" s="26">
        <v>4234734.03</v>
      </c>
      <c r="I10" s="27">
        <v>288599.46000000002</v>
      </c>
      <c r="J10" s="2">
        <v>870299.54130390857</v>
      </c>
      <c r="K10" s="4">
        <f t="shared" si="0"/>
        <v>581700.08130390849</v>
      </c>
      <c r="L10" s="4" t="str">
        <f>INDEX('Revised FFS Payment Calc'!A:A,MATCH(A:A,'Revised FFS Payment Calc'!A:A,0))</f>
        <v>094148602</v>
      </c>
    </row>
    <row r="11" spans="1:12">
      <c r="A11" s="3" t="s">
        <v>105</v>
      </c>
      <c r="B11" s="30" t="s">
        <v>106</v>
      </c>
      <c r="C11" s="3" t="s">
        <v>1526</v>
      </c>
      <c r="D11" s="3" t="s">
        <v>105</v>
      </c>
      <c r="E11" s="24" t="s">
        <v>1911</v>
      </c>
      <c r="F11" s="4" t="str">
        <f>INDEX('Revised FFS Payment Calc'!E:E,MATCH(A:A,'Revised FFS Payment Calc'!A:A,0))</f>
        <v>Private</v>
      </c>
      <c r="G11" s="25" t="s">
        <v>1176</v>
      </c>
      <c r="H11" s="26">
        <v>5180777.5999999996</v>
      </c>
      <c r="I11" s="27">
        <v>290315.15999999997</v>
      </c>
      <c r="J11" s="2">
        <v>500374.80010636069</v>
      </c>
      <c r="K11" s="4">
        <f t="shared" si="0"/>
        <v>210059.64010636072</v>
      </c>
      <c r="L11" s="4" t="str">
        <f>INDEX('Revised FFS Payment Calc'!A:A,MATCH(A:A,'Revised FFS Payment Calc'!A:A,0))</f>
        <v>309798201</v>
      </c>
    </row>
    <row r="12" spans="1:12">
      <c r="A12" s="3" t="s">
        <v>1076</v>
      </c>
      <c r="B12" s="30" t="s">
        <v>1077</v>
      </c>
      <c r="C12" s="3" t="s">
        <v>1187</v>
      </c>
      <c r="D12" s="3" t="s">
        <v>1076</v>
      </c>
      <c r="E12" s="24" t="s">
        <v>1878</v>
      </c>
      <c r="F12" s="4" t="str">
        <f>INDEX('Revised FFS Payment Calc'!E:E,MATCH(A:A,'Revised FFS Payment Calc'!A:A,0))</f>
        <v>Private</v>
      </c>
      <c r="G12" s="25" t="s">
        <v>1176</v>
      </c>
      <c r="H12" s="26">
        <v>11918589.029999999</v>
      </c>
      <c r="I12" s="27">
        <v>581087.54</v>
      </c>
      <c r="J12" s="2">
        <v>1660920.6974262283</v>
      </c>
      <c r="K12" s="4">
        <f t="shared" si="0"/>
        <v>1079833.1574262283</v>
      </c>
      <c r="L12" s="4" t="str">
        <f>INDEX('Revised FFS Payment Calc'!A:A,MATCH(A:A,'Revised FFS Payment Calc'!A:A,0))</f>
        <v>159156201</v>
      </c>
    </row>
    <row r="13" spans="1:12">
      <c r="A13" s="3" t="s">
        <v>37</v>
      </c>
      <c r="B13" s="30" t="s">
        <v>38</v>
      </c>
      <c r="C13" s="3" t="s">
        <v>1652</v>
      </c>
      <c r="D13" s="3" t="s">
        <v>37</v>
      </c>
      <c r="E13" s="24" t="s">
        <v>1912</v>
      </c>
      <c r="F13" s="4" t="str">
        <f>INDEX('Revised FFS Payment Calc'!E:E,MATCH(A:A,'Revised FFS Payment Calc'!A:A,0))</f>
        <v>Private</v>
      </c>
      <c r="G13" s="25" t="s">
        <v>1176</v>
      </c>
      <c r="H13" s="26">
        <v>4834964.1900000004</v>
      </c>
      <c r="I13" s="27">
        <v>583614.29</v>
      </c>
      <c r="J13" s="2">
        <v>1384062.8402879122</v>
      </c>
      <c r="K13" s="4">
        <f t="shared" si="0"/>
        <v>800448.55028791213</v>
      </c>
      <c r="L13" s="4" t="str">
        <f>INDEX('Revised FFS Payment Calc'!A:A,MATCH(A:A,'Revised FFS Payment Calc'!A:A,0))</f>
        <v>322879301</v>
      </c>
    </row>
    <row r="14" spans="1:12">
      <c r="A14" s="3" t="s">
        <v>374</v>
      </c>
      <c r="B14" s="30" t="s">
        <v>375</v>
      </c>
      <c r="C14" s="3" t="s">
        <v>1649</v>
      </c>
      <c r="D14" s="3" t="s">
        <v>374</v>
      </c>
      <c r="E14" s="24" t="s">
        <v>1648</v>
      </c>
      <c r="F14" s="4" t="str">
        <f>INDEX('Revised FFS Payment Calc'!E:E,MATCH(A:A,'Revised FFS Payment Calc'!A:A,0))</f>
        <v>NSGO</v>
      </c>
      <c r="G14" s="25" t="s">
        <v>1176</v>
      </c>
      <c r="H14" s="26">
        <v>52223.24</v>
      </c>
      <c r="I14" s="27">
        <v>17187.349999999999</v>
      </c>
      <c r="J14" s="2">
        <v>20282.621867434089</v>
      </c>
      <c r="K14" s="4">
        <f t="shared" si="0"/>
        <v>3095.2718674340904</v>
      </c>
      <c r="L14" s="4" t="str">
        <f>INDEX('Revised FFS Payment Calc'!A:A,MATCH(A:A,'Revised FFS Payment Calc'!A:A,0))</f>
        <v>138353107</v>
      </c>
    </row>
    <row r="15" spans="1:12">
      <c r="A15" s="3" t="s">
        <v>73</v>
      </c>
      <c r="B15" s="30" t="s">
        <v>74</v>
      </c>
      <c r="C15" s="3" t="s">
        <v>1567</v>
      </c>
      <c r="D15" s="3" t="s">
        <v>73</v>
      </c>
      <c r="E15" s="24" t="s">
        <v>1670</v>
      </c>
      <c r="F15" s="4" t="str">
        <f>INDEX('Revised FFS Payment Calc'!E:E,MATCH(A:A,'Revised FFS Payment Calc'!A:A,0))</f>
        <v>Private</v>
      </c>
      <c r="G15" s="25" t="s">
        <v>1176</v>
      </c>
      <c r="H15" s="26">
        <v>478045.14</v>
      </c>
      <c r="I15" s="27">
        <v>45835.64</v>
      </c>
      <c r="J15" s="2">
        <v>104460.28485304103</v>
      </c>
      <c r="K15" s="4">
        <f t="shared" si="0"/>
        <v>58624.644853041027</v>
      </c>
      <c r="L15" s="4" t="str">
        <f>INDEX('Revised FFS Payment Calc'!A:A,MATCH(A:A,'Revised FFS Payment Calc'!A:A,0))</f>
        <v>303478701</v>
      </c>
    </row>
    <row r="16" spans="1:12">
      <c r="A16" s="3" t="s">
        <v>19</v>
      </c>
      <c r="B16" s="30" t="s">
        <v>20</v>
      </c>
      <c r="C16" s="3" t="s">
        <v>1647</v>
      </c>
      <c r="D16" s="3" t="s">
        <v>19</v>
      </c>
      <c r="E16" s="24" t="s">
        <v>1913</v>
      </c>
      <c r="F16" s="4" t="str">
        <f>INDEX('Revised FFS Payment Calc'!E:E,MATCH(A:A,'Revised FFS Payment Calc'!A:A,0))</f>
        <v>Private</v>
      </c>
      <c r="G16" s="25" t="s">
        <v>1176</v>
      </c>
      <c r="H16" s="26">
        <v>87863.25</v>
      </c>
      <c r="I16" s="27">
        <v>8904.7000000000007</v>
      </c>
      <c r="J16" s="2">
        <v>34303.688326121541</v>
      </c>
      <c r="K16" s="4">
        <f t="shared" si="0"/>
        <v>25398.98832612154</v>
      </c>
      <c r="L16" s="4" t="str">
        <f>INDEX('Revised FFS Payment Calc'!A:A,MATCH(A:A,'Revised FFS Payment Calc'!A:A,0))</f>
        <v>151691601</v>
      </c>
    </row>
    <row r="17" spans="1:12">
      <c r="A17" s="3" t="s">
        <v>1794</v>
      </c>
      <c r="B17" s="30" t="s">
        <v>23</v>
      </c>
      <c r="C17" s="3" t="s">
        <v>1212</v>
      </c>
      <c r="D17" s="3" t="s">
        <v>22</v>
      </c>
      <c r="E17" s="24" t="s">
        <v>1671</v>
      </c>
      <c r="F17" s="4" t="str">
        <f>INDEX('Revised FFS Payment Calc'!E:E,MATCH(A:A,'Revised FFS Payment Calc'!A:A,0))</f>
        <v>Private</v>
      </c>
      <c r="G17" s="25" t="s">
        <v>1176</v>
      </c>
      <c r="H17" s="26">
        <v>937921.49</v>
      </c>
      <c r="I17" s="27">
        <v>110754.84</v>
      </c>
      <c r="J17" s="2">
        <v>258508.37417914503</v>
      </c>
      <c r="K17" s="4">
        <f t="shared" si="0"/>
        <v>147753.53417914503</v>
      </c>
      <c r="L17" s="4" t="str">
        <f>INDEX('Revised FFS Payment Calc'!A:A,MATCH(A:A,'Revised FFS Payment Calc'!A:A,0))</f>
        <v>412883701</v>
      </c>
    </row>
    <row r="18" spans="1:12">
      <c r="A18" s="3" t="s">
        <v>119</v>
      </c>
      <c r="B18" s="30" t="s">
        <v>120</v>
      </c>
      <c r="C18" s="3" t="s">
        <v>1513</v>
      </c>
      <c r="D18" s="3" t="s">
        <v>119</v>
      </c>
      <c r="E18" s="24" t="s">
        <v>1914</v>
      </c>
      <c r="F18" s="4" t="str">
        <f>INDEX('Revised FFS Payment Calc'!E:E,MATCH(A:A,'Revised FFS Payment Calc'!A:A,0))</f>
        <v>Private</v>
      </c>
      <c r="G18" s="25" t="s">
        <v>1176</v>
      </c>
      <c r="H18" s="26">
        <v>101517.35</v>
      </c>
      <c r="I18" s="27">
        <v>13949.51</v>
      </c>
      <c r="J18" s="2">
        <v>38953.407289377879</v>
      </c>
      <c r="K18" s="4">
        <f t="shared" si="0"/>
        <v>25003.897289377877</v>
      </c>
      <c r="L18" s="4" t="str">
        <f>INDEX('Revised FFS Payment Calc'!A:A,MATCH(A:A,'Revised FFS Payment Calc'!A:A,0))</f>
        <v>157144001</v>
      </c>
    </row>
    <row r="19" spans="1:12">
      <c r="A19" s="3" t="s">
        <v>325</v>
      </c>
      <c r="B19" s="30" t="s">
        <v>326</v>
      </c>
      <c r="C19" s="3" t="s">
        <v>1768</v>
      </c>
      <c r="D19" s="3" t="s">
        <v>325</v>
      </c>
      <c r="E19" s="24" t="s">
        <v>1915</v>
      </c>
      <c r="F19" s="4" t="str">
        <f>INDEX('Revised FFS Payment Calc'!E:E,MATCH(A:A,'Revised FFS Payment Calc'!A:A,0))</f>
        <v>Private</v>
      </c>
      <c r="G19" s="25" t="s">
        <v>1176</v>
      </c>
      <c r="H19" s="26">
        <v>4844</v>
      </c>
      <c r="I19" s="27">
        <v>655.71</v>
      </c>
      <c r="J19" s="2">
        <v>1659.8619299888187</v>
      </c>
      <c r="K19" s="4">
        <f t="shared" si="0"/>
        <v>1004.1519299888187</v>
      </c>
      <c r="L19" s="4" t="str">
        <f>INDEX('Revised FFS Payment Calc'!A:A,MATCH(A:A,'Revised FFS Payment Calc'!A:A,0))</f>
        <v>172620001</v>
      </c>
    </row>
    <row r="20" spans="1:12">
      <c r="A20" s="3" t="s">
        <v>213</v>
      </c>
      <c r="B20" s="30" t="s">
        <v>214</v>
      </c>
      <c r="C20" s="3" t="s">
        <v>1391</v>
      </c>
      <c r="D20" s="3" t="s">
        <v>213</v>
      </c>
      <c r="E20" s="24" t="s">
        <v>1672</v>
      </c>
      <c r="F20" s="4" t="str">
        <f>INDEX('Revised FFS Payment Calc'!E:E,MATCH(A:A,'Revised FFS Payment Calc'!A:A,0))</f>
        <v>Private</v>
      </c>
      <c r="G20" s="25" t="s">
        <v>1176</v>
      </c>
      <c r="H20" s="26">
        <v>47870.43</v>
      </c>
      <c r="I20" s="27">
        <v>5270.4</v>
      </c>
      <c r="J20" s="2">
        <v>19404.601972783359</v>
      </c>
      <c r="K20" s="4">
        <f t="shared" si="0"/>
        <v>14134.201972783359</v>
      </c>
      <c r="L20" s="4" t="str">
        <f>INDEX('Revised FFS Payment Calc'!A:A,MATCH(A:A,'Revised FFS Payment Calc'!A:A,0))</f>
        <v>094159302</v>
      </c>
    </row>
    <row r="21" spans="1:12">
      <c r="A21" s="3" t="s">
        <v>380</v>
      </c>
      <c r="B21" s="30" t="s">
        <v>381</v>
      </c>
      <c r="C21" s="3" t="s">
        <v>1644</v>
      </c>
      <c r="D21" s="3" t="s">
        <v>380</v>
      </c>
      <c r="E21" s="24" t="s">
        <v>1643</v>
      </c>
      <c r="F21" s="4" t="str">
        <f>INDEX('Revised FFS Payment Calc'!E:E,MATCH(A:A,'Revised FFS Payment Calc'!A:A,0))</f>
        <v>Private</v>
      </c>
      <c r="G21" s="25" t="s">
        <v>1176</v>
      </c>
      <c r="H21" s="26">
        <v>1578474.32</v>
      </c>
      <c r="I21" s="27">
        <v>184200.4</v>
      </c>
      <c r="J21" s="2">
        <v>451464.15880454396</v>
      </c>
      <c r="K21" s="4">
        <f t="shared" si="0"/>
        <v>267263.75880454399</v>
      </c>
      <c r="L21" s="4" t="str">
        <f>INDEX('Revised FFS Payment Calc'!A:A,MATCH(A:A,'Revised FFS Payment Calc'!A:A,0))</f>
        <v>135223905</v>
      </c>
    </row>
    <row r="22" spans="1:12">
      <c r="A22" s="3" t="s">
        <v>773</v>
      </c>
      <c r="B22" s="30" t="s">
        <v>774</v>
      </c>
      <c r="C22" s="3" t="s">
        <v>1646</v>
      </c>
      <c r="D22" s="3" t="s">
        <v>773</v>
      </c>
      <c r="E22" s="24" t="s">
        <v>1916</v>
      </c>
      <c r="F22" s="4" t="str">
        <f>INDEX('Revised FFS Payment Calc'!E:E,MATCH(A:A,'Revised FFS Payment Calc'!A:A,0))</f>
        <v>Private</v>
      </c>
      <c r="G22" s="25" t="s">
        <v>1176</v>
      </c>
      <c r="H22" s="26">
        <v>487527.79</v>
      </c>
      <c r="I22" s="27">
        <v>49952.26</v>
      </c>
      <c r="J22" s="2">
        <v>145147.52629312756</v>
      </c>
      <c r="K22" s="4">
        <f t="shared" si="0"/>
        <v>95195.266293127555</v>
      </c>
      <c r="L22" s="4" t="str">
        <f>INDEX('Revised FFS Payment Calc'!A:A,MATCH(A:A,'Revised FFS Payment Calc'!A:A,0))</f>
        <v>127262703</v>
      </c>
    </row>
    <row r="23" spans="1:12">
      <c r="A23" s="3" t="s">
        <v>25</v>
      </c>
      <c r="B23" s="30" t="s">
        <v>26</v>
      </c>
      <c r="C23" s="3" t="s">
        <v>1645</v>
      </c>
      <c r="D23" s="3" t="s">
        <v>25</v>
      </c>
      <c r="E23" s="24" t="s">
        <v>1917</v>
      </c>
      <c r="F23" s="4" t="str">
        <f>INDEX('Revised FFS Payment Calc'!E:E,MATCH(A:A,'Revised FFS Payment Calc'!A:A,0))</f>
        <v>Private</v>
      </c>
      <c r="G23" s="25" t="s">
        <v>1176</v>
      </c>
      <c r="H23" s="26">
        <v>2558613.2400000002</v>
      </c>
      <c r="I23" s="27">
        <v>186514.75</v>
      </c>
      <c r="J23" s="2">
        <v>801798.6587635508</v>
      </c>
      <c r="K23" s="4">
        <f t="shared" si="0"/>
        <v>615283.9087635508</v>
      </c>
      <c r="L23" s="4" t="str">
        <f>INDEX('Revised FFS Payment Calc'!A:A,MATCH(A:A,'Revised FFS Payment Calc'!A:A,0))</f>
        <v>121776205</v>
      </c>
    </row>
    <row r="24" spans="1:12">
      <c r="A24" s="3" t="s">
        <v>371</v>
      </c>
      <c r="B24" s="30" t="s">
        <v>372</v>
      </c>
      <c r="C24" s="3" t="s">
        <v>1650</v>
      </c>
      <c r="D24" s="3" t="s">
        <v>371</v>
      </c>
      <c r="E24" s="24" t="s">
        <v>1918</v>
      </c>
      <c r="F24" s="4" t="str">
        <f>INDEX('Revised FFS Payment Calc'!E:E,MATCH(A:A,'Revised FFS Payment Calc'!A:A,0))</f>
        <v>Private</v>
      </c>
      <c r="G24" s="25" t="s">
        <v>1176</v>
      </c>
      <c r="H24" s="26">
        <v>2055473.35</v>
      </c>
      <c r="I24" s="27">
        <v>251170.15</v>
      </c>
      <c r="J24" s="2">
        <v>626223.35382253723</v>
      </c>
      <c r="K24" s="4">
        <f t="shared" si="0"/>
        <v>375053.20382253721</v>
      </c>
      <c r="L24" s="4" t="str">
        <f>INDEX('Revised FFS Payment Calc'!A:A,MATCH(A:A,'Revised FFS Payment Calc'!A:A,0))</f>
        <v>135036506</v>
      </c>
    </row>
    <row r="25" spans="1:12">
      <c r="A25" s="3" t="s">
        <v>28</v>
      </c>
      <c r="B25" s="30" t="s">
        <v>29</v>
      </c>
      <c r="C25" s="3" t="s">
        <v>1642</v>
      </c>
      <c r="D25" s="3" t="s">
        <v>28</v>
      </c>
      <c r="E25" s="24" t="s">
        <v>1919</v>
      </c>
      <c r="F25" s="4" t="str">
        <f>INDEX('Revised FFS Payment Calc'!E:E,MATCH(A:A,'Revised FFS Payment Calc'!A:A,0))</f>
        <v>Private</v>
      </c>
      <c r="G25" s="25" t="s">
        <v>1176</v>
      </c>
      <c r="H25" s="26">
        <v>811135.6</v>
      </c>
      <c r="I25" s="27">
        <v>90601.83</v>
      </c>
      <c r="J25" s="2">
        <v>247496.05847975655</v>
      </c>
      <c r="K25" s="4">
        <f t="shared" si="0"/>
        <v>156894.22847975657</v>
      </c>
      <c r="L25" s="4" t="str">
        <f>INDEX('Revised FFS Payment Calc'!A:A,MATCH(A:A,'Revised FFS Payment Calc'!A:A,0))</f>
        <v>314161601</v>
      </c>
    </row>
    <row r="26" spans="1:12">
      <c r="A26" s="3" t="s">
        <v>383</v>
      </c>
      <c r="B26" s="30" t="s">
        <v>384</v>
      </c>
      <c r="C26" s="3" t="s">
        <v>1641</v>
      </c>
      <c r="D26" s="3" t="s">
        <v>383</v>
      </c>
      <c r="E26" s="24" t="s">
        <v>1920</v>
      </c>
      <c r="F26" s="4" t="str">
        <f>INDEX('Revised FFS Payment Calc'!E:E,MATCH(A:A,'Revised FFS Payment Calc'!A:A,0))</f>
        <v>Private</v>
      </c>
      <c r="G26" s="25" t="s">
        <v>1176</v>
      </c>
      <c r="H26" s="26">
        <v>606489.93000000005</v>
      </c>
      <c r="I26" s="27">
        <v>74792.289999999994</v>
      </c>
      <c r="J26" s="2">
        <v>183274.09206226023</v>
      </c>
      <c r="K26" s="4">
        <f t="shared" si="0"/>
        <v>108481.80206226023</v>
      </c>
      <c r="L26" s="4" t="str">
        <f>INDEX('Revised FFS Payment Calc'!A:A,MATCH(A:A,'Revised FFS Payment Calc'!A:A,0))</f>
        <v>171848805</v>
      </c>
    </row>
    <row r="27" spans="1:12">
      <c r="A27" s="3" t="s">
        <v>624</v>
      </c>
      <c r="B27" s="30" t="s">
        <v>625</v>
      </c>
      <c r="C27" s="3" t="s">
        <v>1461</v>
      </c>
      <c r="D27" s="3" t="s">
        <v>624</v>
      </c>
      <c r="E27" s="24" t="s">
        <v>1921</v>
      </c>
      <c r="F27" s="4" t="str">
        <f>INDEX('Revised FFS Payment Calc'!E:E,MATCH(A:A,'Revised FFS Payment Calc'!A:A,0))</f>
        <v>Private</v>
      </c>
      <c r="G27" s="25" t="s">
        <v>1176</v>
      </c>
      <c r="H27" s="26">
        <v>1849158.05</v>
      </c>
      <c r="I27" s="27">
        <v>136431.31</v>
      </c>
      <c r="J27" s="2">
        <v>370378.03822228167</v>
      </c>
      <c r="K27" s="4">
        <f t="shared" si="0"/>
        <v>233946.72822228167</v>
      </c>
      <c r="L27" s="4" t="str">
        <f>INDEX('Revised FFS Payment Calc'!A:A,MATCH(A:A,'Revised FFS Payment Calc'!A:A,0))</f>
        <v>020966001</v>
      </c>
    </row>
    <row r="28" spans="1:12">
      <c r="A28" s="3" t="s">
        <v>267</v>
      </c>
      <c r="B28" s="30" t="s">
        <v>268</v>
      </c>
      <c r="C28" s="3" t="s">
        <v>1320</v>
      </c>
      <c r="D28" s="3" t="s">
        <v>267</v>
      </c>
      <c r="E28" s="24" t="s">
        <v>1922</v>
      </c>
      <c r="F28" s="4" t="str">
        <f>INDEX('Revised FFS Payment Calc'!E:E,MATCH(A:A,'Revised FFS Payment Calc'!A:A,0))</f>
        <v>Private</v>
      </c>
      <c r="G28" s="25" t="s">
        <v>1176</v>
      </c>
      <c r="H28" s="26">
        <v>1008902.94</v>
      </c>
      <c r="I28" s="27">
        <v>248592.02</v>
      </c>
      <c r="J28" s="2">
        <v>319267.48302590358</v>
      </c>
      <c r="K28" s="4">
        <f t="shared" si="0"/>
        <v>70675.463025903591</v>
      </c>
      <c r="L28" s="4" t="str">
        <f>INDEX('Revised FFS Payment Calc'!A:A,MATCH(A:A,'Revised FFS Payment Calc'!A:A,0))</f>
        <v>353712801</v>
      </c>
    </row>
    <row r="29" spans="1:12">
      <c r="A29" s="3" t="s">
        <v>1149</v>
      </c>
      <c r="B29" s="30" t="s">
        <v>1150</v>
      </c>
      <c r="C29" s="3" t="s">
        <v>1795</v>
      </c>
      <c r="D29" s="3" t="s">
        <v>1149</v>
      </c>
      <c r="E29" s="24" t="s">
        <v>1923</v>
      </c>
      <c r="F29" s="4" t="str">
        <f>INDEX('Revised FFS Payment Calc'!E:E,MATCH(A:A,'Revised FFS Payment Calc'!A:A,0))</f>
        <v>Private</v>
      </c>
      <c r="G29" s="25" t="s">
        <v>1176</v>
      </c>
      <c r="H29" s="26">
        <v>800.86</v>
      </c>
      <c r="I29" s="27">
        <v>274.06</v>
      </c>
      <c r="J29" s="2">
        <v>200.97148550452474</v>
      </c>
      <c r="K29" s="4">
        <f t="shared" si="0"/>
        <v>-73.088514495475266</v>
      </c>
      <c r="L29" s="4" t="str">
        <f>INDEX('Revised FFS Payment Calc'!A:A,MATCH(A:A,'Revised FFS Payment Calc'!A:A,0))</f>
        <v>388635001</v>
      </c>
    </row>
    <row r="30" spans="1:12">
      <c r="A30" s="3" t="s">
        <v>1141</v>
      </c>
      <c r="B30" s="30" t="s">
        <v>1142</v>
      </c>
      <c r="C30" s="3" t="s">
        <v>1792</v>
      </c>
      <c r="D30" s="3" t="s">
        <v>1141</v>
      </c>
      <c r="E30" s="24" t="s">
        <v>1900</v>
      </c>
      <c r="F30" s="4" t="str">
        <f>INDEX('Revised FFS Payment Calc'!E:E,MATCH(A:A,'Revised FFS Payment Calc'!A:A,0))</f>
        <v>Private</v>
      </c>
      <c r="G30" s="25" t="s">
        <v>1176</v>
      </c>
      <c r="H30" s="26">
        <v>49380.85</v>
      </c>
      <c r="I30" s="27">
        <v>6913.81</v>
      </c>
      <c r="J30" s="2">
        <v>11914.267539124825</v>
      </c>
      <c r="K30" s="4">
        <f t="shared" si="0"/>
        <v>5000.4575391248245</v>
      </c>
      <c r="L30" s="4" t="str">
        <f>INDEX('Revised FFS Payment Calc'!A:A,MATCH(A:A,'Revised FFS Payment Calc'!A:A,0))</f>
        <v>395486901</v>
      </c>
    </row>
    <row r="31" spans="1:12">
      <c r="A31" s="3" t="s">
        <v>31</v>
      </c>
      <c r="B31" s="30" t="s">
        <v>32</v>
      </c>
      <c r="C31" s="3" t="s">
        <v>1251</v>
      </c>
      <c r="D31" s="3" t="s">
        <v>1155</v>
      </c>
      <c r="E31" s="24" t="s">
        <v>1924</v>
      </c>
      <c r="F31" s="4" t="str">
        <f>INDEX('Revised FFS Payment Calc'!E:E,MATCH(A:A,'Revised FFS Payment Calc'!A:A,0))</f>
        <v>Private</v>
      </c>
      <c r="G31" s="25" t="s">
        <v>1176</v>
      </c>
      <c r="H31" s="26">
        <v>307905.68</v>
      </c>
      <c r="I31" s="27">
        <v>36220.17</v>
      </c>
      <c r="J31" s="2">
        <v>74736.57555860476</v>
      </c>
      <c r="K31" s="4">
        <f t="shared" si="0"/>
        <v>38516.405558604762</v>
      </c>
      <c r="L31" s="4" t="str">
        <f>INDEX('Revised FFS Payment Calc'!A:A,MATCH(A:A,'Revised FFS Payment Calc'!A:A,0))</f>
        <v>388217701</v>
      </c>
    </row>
    <row r="32" spans="1:12">
      <c r="A32" s="3" t="s">
        <v>309</v>
      </c>
      <c r="B32" s="30" t="s">
        <v>310</v>
      </c>
      <c r="C32" s="3" t="s">
        <v>1223</v>
      </c>
      <c r="D32" s="3" t="s">
        <v>309</v>
      </c>
      <c r="E32" s="24" t="s">
        <v>1925</v>
      </c>
      <c r="F32" s="4" t="str">
        <f>INDEX('Revised FFS Payment Calc'!E:E,MATCH(A:A,'Revised FFS Payment Calc'!A:A,0))</f>
        <v>Private</v>
      </c>
      <c r="G32" s="25" t="s">
        <v>1176</v>
      </c>
      <c r="H32" s="26">
        <v>487203.86</v>
      </c>
      <c r="I32" s="27">
        <v>33623.64</v>
      </c>
      <c r="J32" s="2">
        <v>100540.5088437626</v>
      </c>
      <c r="K32" s="4">
        <f t="shared" si="0"/>
        <v>66916.868843762597</v>
      </c>
      <c r="L32" s="4" t="str">
        <f>INDEX('Revised FFS Payment Calc'!A:A,MATCH(A:A,'Revised FFS Payment Calc'!A:A,0))</f>
        <v>209719801</v>
      </c>
    </row>
    <row r="33" spans="1:12">
      <c r="A33" s="3" t="s">
        <v>159</v>
      </c>
      <c r="B33" s="30" t="s">
        <v>160</v>
      </c>
      <c r="C33" s="3" t="s">
        <v>1719</v>
      </c>
      <c r="D33" s="3" t="s">
        <v>159</v>
      </c>
      <c r="E33" s="24" t="s">
        <v>1926</v>
      </c>
      <c r="F33" s="4" t="str">
        <f>INDEX('Revised FFS Payment Calc'!E:E,MATCH(A:A,'Revised FFS Payment Calc'!A:A,0))</f>
        <v>Private</v>
      </c>
      <c r="G33" s="25" t="s">
        <v>1176</v>
      </c>
      <c r="H33" s="26">
        <v>1339.83</v>
      </c>
      <c r="I33" s="27">
        <v>106.41</v>
      </c>
      <c r="J33" s="2">
        <v>622.00641027483982</v>
      </c>
      <c r="K33" s="4">
        <f t="shared" si="0"/>
        <v>515.59641027483985</v>
      </c>
      <c r="L33" s="4" t="str">
        <f>INDEX('Revised FFS Payment Calc'!A:A,MATCH(A:A,'Revised FFS Payment Calc'!A:A,0))</f>
        <v>163936101</v>
      </c>
    </row>
    <row r="34" spans="1:12">
      <c r="A34" s="3" t="s">
        <v>386</v>
      </c>
      <c r="B34" s="30" t="s">
        <v>387</v>
      </c>
      <c r="C34" s="3" t="s">
        <v>1640</v>
      </c>
      <c r="D34" s="3" t="s">
        <v>386</v>
      </c>
      <c r="E34" s="24" t="s">
        <v>1927</v>
      </c>
      <c r="F34" s="4" t="str">
        <f>INDEX('Revised FFS Payment Calc'!E:E,MATCH(A:A,'Revised FFS Payment Calc'!A:A,0))</f>
        <v>Private</v>
      </c>
      <c r="G34" s="25" t="s">
        <v>1176</v>
      </c>
      <c r="H34" s="26">
        <v>3553581.6</v>
      </c>
      <c r="I34" s="27">
        <v>446228.81</v>
      </c>
      <c r="J34" s="2">
        <v>1134116.421204272</v>
      </c>
      <c r="K34" s="4">
        <f t="shared" si="0"/>
        <v>687887.6112042719</v>
      </c>
      <c r="L34" s="4" t="str">
        <f>INDEX('Revised FFS Payment Calc'!A:A,MATCH(A:A,'Revised FFS Payment Calc'!A:A,0))</f>
        <v>139485012</v>
      </c>
    </row>
    <row r="35" spans="1:12">
      <c r="A35" s="3" t="s">
        <v>419</v>
      </c>
      <c r="B35" s="30" t="s">
        <v>420</v>
      </c>
      <c r="C35" s="3" t="s">
        <v>1625</v>
      </c>
      <c r="D35" s="3" t="s">
        <v>419</v>
      </c>
      <c r="E35" s="24" t="s">
        <v>1676</v>
      </c>
      <c r="F35" s="4" t="str">
        <f>INDEX('Revised FFS Payment Calc'!E:E,MATCH(A:A,'Revised FFS Payment Calc'!A:A,0))</f>
        <v>Private</v>
      </c>
      <c r="G35" s="25" t="s">
        <v>1176</v>
      </c>
      <c r="H35" s="26">
        <v>8809596.4100000001</v>
      </c>
      <c r="I35" s="27">
        <v>410014.27</v>
      </c>
      <c r="J35" s="2">
        <v>996888.31190595659</v>
      </c>
      <c r="K35" s="4">
        <f t="shared" si="0"/>
        <v>586874.04190595658</v>
      </c>
      <c r="L35" s="4" t="str">
        <f>INDEX('Revised FFS Payment Calc'!A:A,MATCH(A:A,'Revised FFS Payment Calc'!A:A,0))</f>
        <v>020817501</v>
      </c>
    </row>
    <row r="36" spans="1:12">
      <c r="A36" s="3" t="s">
        <v>389</v>
      </c>
      <c r="B36" s="30" t="s">
        <v>390</v>
      </c>
      <c r="C36" s="3" t="s">
        <v>1639</v>
      </c>
      <c r="D36" s="3" t="s">
        <v>389</v>
      </c>
      <c r="E36" s="24" t="s">
        <v>1638</v>
      </c>
      <c r="F36" s="4" t="str">
        <f>INDEX('Revised FFS Payment Calc'!E:E,MATCH(A:A,'Revised FFS Payment Calc'!A:A,0))</f>
        <v>NSGO</v>
      </c>
      <c r="G36" s="25" t="s">
        <v>1172</v>
      </c>
      <c r="H36" s="26">
        <v>76757.25</v>
      </c>
      <c r="I36" s="27">
        <v>34701.01</v>
      </c>
      <c r="J36" s="2">
        <v>20088.109987320495</v>
      </c>
      <c r="K36" s="4">
        <f t="shared" si="0"/>
        <v>-14612.900012679507</v>
      </c>
      <c r="L36" s="4" t="str">
        <f>INDEX('Revised FFS Payment Calc'!A:A,MATCH(A:A,'Revised FFS Payment Calc'!A:A,0))</f>
        <v>020993401</v>
      </c>
    </row>
    <row r="37" spans="1:12">
      <c r="A37" s="3" t="s">
        <v>392</v>
      </c>
      <c r="B37" s="30" t="s">
        <v>393</v>
      </c>
      <c r="C37" s="3" t="s">
        <v>1637</v>
      </c>
      <c r="D37" s="3" t="s">
        <v>392</v>
      </c>
      <c r="E37" s="24" t="s">
        <v>1677</v>
      </c>
      <c r="F37" s="4" t="str">
        <f>INDEX('Revised FFS Payment Calc'!E:E,MATCH(A:A,'Revised FFS Payment Calc'!A:A,0))</f>
        <v>NSGO</v>
      </c>
      <c r="G37" s="25" t="s">
        <v>1176</v>
      </c>
      <c r="H37" s="26">
        <v>39401.629999999997</v>
      </c>
      <c r="I37" s="27">
        <v>11130.01</v>
      </c>
      <c r="J37" s="2">
        <v>15236.459150362844</v>
      </c>
      <c r="K37" s="4">
        <f t="shared" si="0"/>
        <v>4106.4491503628433</v>
      </c>
      <c r="L37" s="4" t="str">
        <f>INDEX('Revised FFS Payment Calc'!A:A,MATCH(A:A,'Revised FFS Payment Calc'!A:A,0))</f>
        <v>083290905</v>
      </c>
    </row>
    <row r="38" spans="1:12">
      <c r="A38" s="3" t="s">
        <v>93</v>
      </c>
      <c r="B38" s="30" t="s">
        <v>94</v>
      </c>
      <c r="C38" s="3" t="s">
        <v>1539</v>
      </c>
      <c r="D38" s="3" t="s">
        <v>93</v>
      </c>
      <c r="E38" s="24" t="s">
        <v>1928</v>
      </c>
      <c r="F38" s="4" t="str">
        <f>INDEX('Revised FFS Payment Calc'!E:E,MATCH(A:A,'Revised FFS Payment Calc'!A:A,0))</f>
        <v>Private</v>
      </c>
      <c r="G38" s="25" t="s">
        <v>1176</v>
      </c>
      <c r="H38" s="26">
        <v>498591.63</v>
      </c>
      <c r="I38" s="27">
        <v>44414.17</v>
      </c>
      <c r="J38" s="2">
        <v>105853.79639072499</v>
      </c>
      <c r="K38" s="4">
        <f t="shared" si="0"/>
        <v>61439.626390724996</v>
      </c>
      <c r="L38" s="4" t="str">
        <f>INDEX('Revised FFS Payment Calc'!A:A,MATCH(A:A,'Revised FFS Payment Calc'!A:A,0))</f>
        <v>348928801</v>
      </c>
    </row>
    <row r="39" spans="1:12">
      <c r="A39" s="3" t="s">
        <v>395</v>
      </c>
      <c r="B39" s="30" t="s">
        <v>396</v>
      </c>
      <c r="C39" s="3" t="s">
        <v>1635</v>
      </c>
      <c r="D39" s="3" t="s">
        <v>395</v>
      </c>
      <c r="E39" s="24" t="s">
        <v>1929</v>
      </c>
      <c r="F39" s="4" t="str">
        <f>INDEX('Revised FFS Payment Calc'!E:E,MATCH(A:A,'Revised FFS Payment Calc'!A:A,0))</f>
        <v>Private</v>
      </c>
      <c r="G39" s="25" t="s">
        <v>1172</v>
      </c>
      <c r="H39" s="26">
        <v>227064.21</v>
      </c>
      <c r="I39" s="27">
        <v>26339.07</v>
      </c>
      <c r="J39" s="2">
        <v>15030.329409940967</v>
      </c>
      <c r="K39" s="4">
        <f t="shared" si="0"/>
        <v>-11308.740590059033</v>
      </c>
      <c r="L39" s="4" t="str">
        <f>INDEX('Revised FFS Payment Calc'!A:A,MATCH(A:A,'Revised FFS Payment Calc'!A:A,0))</f>
        <v>094224503</v>
      </c>
    </row>
    <row r="40" spans="1:12">
      <c r="A40" s="3" t="s">
        <v>497</v>
      </c>
      <c r="B40" s="30" t="s">
        <v>498</v>
      </c>
      <c r="C40" s="3" t="s">
        <v>1582</v>
      </c>
      <c r="D40" s="3" t="s">
        <v>497</v>
      </c>
      <c r="E40" s="24" t="s">
        <v>1930</v>
      </c>
      <c r="F40" s="4" t="str">
        <f>INDEX('Revised FFS Payment Calc'!E:E,MATCH(A:A,'Revised FFS Payment Calc'!A:A,0))</f>
        <v>Private</v>
      </c>
      <c r="G40" s="25" t="s">
        <v>1176</v>
      </c>
      <c r="H40" s="26">
        <v>877200.86</v>
      </c>
      <c r="I40" s="27">
        <v>118088.7</v>
      </c>
      <c r="J40" s="2">
        <v>234321.8038940455</v>
      </c>
      <c r="K40" s="4">
        <f t="shared" si="0"/>
        <v>116233.1038940455</v>
      </c>
      <c r="L40" s="4" t="str">
        <f>INDEX('Revised FFS Payment Calc'!A:A,MATCH(A:A,'Revised FFS Payment Calc'!A:A,0))</f>
        <v>112671602</v>
      </c>
    </row>
    <row r="41" spans="1:12">
      <c r="A41" s="3" t="s">
        <v>918</v>
      </c>
      <c r="B41" s="30" t="s">
        <v>919</v>
      </c>
      <c r="C41" s="3" t="s">
        <v>1246</v>
      </c>
      <c r="D41" s="3" t="s">
        <v>918</v>
      </c>
      <c r="E41" s="24" t="s">
        <v>1678</v>
      </c>
      <c r="F41" s="4" t="str">
        <f>INDEX('Revised FFS Payment Calc'!E:E,MATCH(A:A,'Revised FFS Payment Calc'!A:A,0))</f>
        <v>NSGO</v>
      </c>
      <c r="G41" s="25" t="s">
        <v>1176</v>
      </c>
      <c r="H41" s="26">
        <v>112424.25</v>
      </c>
      <c r="I41" s="27">
        <v>49442.64</v>
      </c>
      <c r="J41" s="2">
        <v>46452.884025219777</v>
      </c>
      <c r="K41" s="4">
        <f t="shared" si="0"/>
        <v>-2989.7559747802225</v>
      </c>
      <c r="L41" s="4" t="str">
        <f>INDEX('Revised FFS Payment Calc'!A:A,MATCH(A:A,'Revised FFS Payment Calc'!A:A,0))</f>
        <v>130618504</v>
      </c>
    </row>
    <row r="42" spans="1:12">
      <c r="A42" s="3" t="s">
        <v>401</v>
      </c>
      <c r="B42" s="30" t="s">
        <v>402</v>
      </c>
      <c r="C42" s="3" t="s">
        <v>1633</v>
      </c>
      <c r="D42" s="3" t="s">
        <v>401</v>
      </c>
      <c r="E42" s="24" t="s">
        <v>1632</v>
      </c>
      <c r="F42" s="4" t="str">
        <f>INDEX('Revised FFS Payment Calc'!E:E,MATCH(A:A,'Revised FFS Payment Calc'!A:A,0))</f>
        <v>Private</v>
      </c>
      <c r="G42" s="25" t="s">
        <v>1176</v>
      </c>
      <c r="H42" s="26">
        <v>1424868.23</v>
      </c>
      <c r="I42" s="27">
        <v>131247.57999999999</v>
      </c>
      <c r="J42" s="2">
        <v>353917.07872395497</v>
      </c>
      <c r="K42" s="4">
        <f t="shared" si="0"/>
        <v>222669.49872395498</v>
      </c>
      <c r="L42" s="4" t="str">
        <f>INDEX('Revised FFS Payment Calc'!A:A,MATCH(A:A,'Revised FFS Payment Calc'!A:A,0))</f>
        <v>020930601</v>
      </c>
    </row>
    <row r="43" spans="1:12">
      <c r="A43" s="3" t="s">
        <v>404</v>
      </c>
      <c r="B43" s="30" t="s">
        <v>405</v>
      </c>
      <c r="C43" s="3" t="s">
        <v>1631</v>
      </c>
      <c r="D43" s="3" t="s">
        <v>404</v>
      </c>
      <c r="E43" s="24" t="s">
        <v>1679</v>
      </c>
      <c r="F43" s="4" t="str">
        <f>INDEX('Revised FFS Payment Calc'!E:E,MATCH(A:A,'Revised FFS Payment Calc'!A:A,0))</f>
        <v>Private</v>
      </c>
      <c r="G43" s="25" t="s">
        <v>1172</v>
      </c>
      <c r="H43" s="26">
        <v>154854.39000000001</v>
      </c>
      <c r="I43" s="27">
        <v>24801.88</v>
      </c>
      <c r="J43" s="2">
        <v>19148.336118785784</v>
      </c>
      <c r="K43" s="4">
        <f t="shared" si="0"/>
        <v>-5653.5438812142165</v>
      </c>
      <c r="L43" s="4" t="str">
        <f>INDEX('Revised FFS Payment Calc'!A:A,MATCH(A:A,'Revised FFS Payment Calc'!A:A,0))</f>
        <v>112725003</v>
      </c>
    </row>
    <row r="44" spans="1:12">
      <c r="A44" s="3" t="s">
        <v>416</v>
      </c>
      <c r="B44" s="30" t="s">
        <v>417</v>
      </c>
      <c r="C44" s="3" t="s">
        <v>1627</v>
      </c>
      <c r="D44" s="3" t="s">
        <v>416</v>
      </c>
      <c r="E44" s="24" t="s">
        <v>1626</v>
      </c>
      <c r="F44" s="4" t="str">
        <f>INDEX('Revised FFS Payment Calc'!E:E,MATCH(A:A,'Revised FFS Payment Calc'!A:A,0))</f>
        <v>Private</v>
      </c>
      <c r="G44" s="25" t="s">
        <v>1176</v>
      </c>
      <c r="H44" s="26">
        <v>1034489.38</v>
      </c>
      <c r="I44" s="27">
        <v>65813.58</v>
      </c>
      <c r="J44" s="2">
        <v>196265.4010410443</v>
      </c>
      <c r="K44" s="4">
        <f t="shared" si="0"/>
        <v>130451.8210410443</v>
      </c>
      <c r="L44" s="4" t="str">
        <f>INDEX('Revised FFS Payment Calc'!A:A,MATCH(A:A,'Revised FFS Payment Calc'!A:A,0))</f>
        <v>192622201</v>
      </c>
    </row>
    <row r="45" spans="1:12">
      <c r="A45" s="3" t="s">
        <v>2163</v>
      </c>
      <c r="B45" s="30" t="s">
        <v>1662</v>
      </c>
      <c r="C45" s="3" t="s">
        <v>1661</v>
      </c>
      <c r="D45" s="3" t="s">
        <v>1160</v>
      </c>
      <c r="E45" s="24" t="s">
        <v>1680</v>
      </c>
      <c r="F45" s="4" t="str">
        <f>INDEX('Revised FFS Payment Calc'!E:E,MATCH(A:A,'Revised FFS Payment Calc'!A:A,0))</f>
        <v>Private</v>
      </c>
      <c r="G45" s="25" t="s">
        <v>1176</v>
      </c>
      <c r="H45" s="26">
        <v>1576589.07</v>
      </c>
      <c r="I45" s="27">
        <v>137183.66</v>
      </c>
      <c r="J45" s="2">
        <v>398983.21674682782</v>
      </c>
      <c r="K45" s="4">
        <f t="shared" si="0"/>
        <v>261799.55674682782</v>
      </c>
      <c r="L45" s="4" t="str">
        <f>INDEX('Revised FFS Payment Calc'!A:A,MATCH(A:A,'Revised FFS Payment Calc'!A:A,0))</f>
        <v>415580601</v>
      </c>
    </row>
    <row r="46" spans="1:12">
      <c r="A46" s="3" t="s">
        <v>873</v>
      </c>
      <c r="B46" s="30" t="s">
        <v>874</v>
      </c>
      <c r="C46" s="3" t="s">
        <v>1619</v>
      </c>
      <c r="D46" s="3" t="s">
        <v>873</v>
      </c>
      <c r="E46" s="24" t="s">
        <v>1931</v>
      </c>
      <c r="F46" s="4" t="str">
        <f>INDEX('Revised FFS Payment Calc'!E:E,MATCH(A:A,'Revised FFS Payment Calc'!A:A,0))</f>
        <v>Private</v>
      </c>
      <c r="G46" s="25" t="s">
        <v>1176</v>
      </c>
      <c r="H46" s="26">
        <v>3039860.06</v>
      </c>
      <c r="I46" s="27">
        <v>354615.41</v>
      </c>
      <c r="J46" s="2">
        <v>806848.14769212599</v>
      </c>
      <c r="K46" s="4">
        <f t="shared" si="0"/>
        <v>452232.73769212601</v>
      </c>
      <c r="L46" s="4" t="str">
        <f>INDEX('Revised FFS Payment Calc'!A:A,MATCH(A:A,'Revised FFS Payment Calc'!A:A,0))</f>
        <v>127300503</v>
      </c>
    </row>
    <row r="47" spans="1:12">
      <c r="A47" s="3" t="s">
        <v>685</v>
      </c>
      <c r="B47" s="30" t="s">
        <v>686</v>
      </c>
      <c r="C47" s="3" t="s">
        <v>1425</v>
      </c>
      <c r="D47" s="3" t="s">
        <v>685</v>
      </c>
      <c r="E47" s="24" t="s">
        <v>1932</v>
      </c>
      <c r="F47" s="4" t="str">
        <f>INDEX('Revised FFS Payment Calc'!E:E,MATCH(A:A,'Revised FFS Payment Calc'!A:A,0))</f>
        <v>Private</v>
      </c>
      <c r="G47" s="25" t="s">
        <v>1176</v>
      </c>
      <c r="H47" s="26">
        <v>1603516.36</v>
      </c>
      <c r="I47" s="27">
        <v>138362.37</v>
      </c>
      <c r="J47" s="2">
        <v>254210.62027362583</v>
      </c>
      <c r="K47" s="4">
        <f t="shared" si="0"/>
        <v>115848.25027362583</v>
      </c>
      <c r="L47" s="4" t="str">
        <f>INDEX('Revised FFS Payment Calc'!A:A,MATCH(A:A,'Revised FFS Payment Calc'!A:A,0))</f>
        <v>112697102</v>
      </c>
    </row>
    <row r="48" spans="1:12">
      <c r="A48" s="3" t="s">
        <v>691</v>
      </c>
      <c r="B48" s="30" t="s">
        <v>692</v>
      </c>
      <c r="C48" s="3" t="s">
        <v>1422</v>
      </c>
      <c r="D48" s="3" t="s">
        <v>691</v>
      </c>
      <c r="E48" s="24" t="s">
        <v>1933</v>
      </c>
      <c r="F48" s="4" t="str">
        <f>INDEX('Revised FFS Payment Calc'!E:E,MATCH(A:A,'Revised FFS Payment Calc'!A:A,0))</f>
        <v>Private</v>
      </c>
      <c r="G48" s="25" t="s">
        <v>1176</v>
      </c>
      <c r="H48" s="26">
        <v>2002933.81</v>
      </c>
      <c r="I48" s="27">
        <v>171062.62</v>
      </c>
      <c r="J48" s="2">
        <v>372967.64046870614</v>
      </c>
      <c r="K48" s="4">
        <f t="shared" si="0"/>
        <v>201905.02046870615</v>
      </c>
      <c r="L48" s="4" t="str">
        <f>INDEX('Revised FFS Payment Calc'!A:A,MATCH(A:A,'Revised FFS Payment Calc'!A:A,0))</f>
        <v>139172412</v>
      </c>
    </row>
    <row r="49" spans="1:12">
      <c r="A49" s="3" t="s">
        <v>58</v>
      </c>
      <c r="B49" s="30" t="s">
        <v>59</v>
      </c>
      <c r="C49" s="3" t="s">
        <v>1611</v>
      </c>
      <c r="D49" s="3" t="s">
        <v>58</v>
      </c>
      <c r="E49" s="24" t="s">
        <v>1934</v>
      </c>
      <c r="F49" s="4" t="str">
        <f>INDEX('Revised FFS Payment Calc'!E:E,MATCH(A:A,'Revised FFS Payment Calc'!A:A,0))</f>
        <v>Private</v>
      </c>
      <c r="G49" s="25" t="s">
        <v>1176</v>
      </c>
      <c r="H49" s="26">
        <v>7966277.5499999998</v>
      </c>
      <c r="I49" s="27">
        <v>854821</v>
      </c>
      <c r="J49" s="2">
        <v>1971337.971491528</v>
      </c>
      <c r="K49" s="4">
        <f t="shared" si="0"/>
        <v>1116516.971491528</v>
      </c>
      <c r="L49" s="4" t="str">
        <f>INDEX('Revised FFS Payment Calc'!A:A,MATCH(A:A,'Revised FFS Payment Calc'!A:A,0))</f>
        <v>020844903</v>
      </c>
    </row>
    <row r="50" spans="1:12">
      <c r="A50" s="3" t="s">
        <v>43</v>
      </c>
      <c r="B50" s="30" t="s">
        <v>44</v>
      </c>
      <c r="C50" s="3" t="s">
        <v>1618</v>
      </c>
      <c r="D50" s="3" t="s">
        <v>43</v>
      </c>
      <c r="E50" s="24" t="s">
        <v>1616</v>
      </c>
      <c r="F50" s="4" t="str">
        <f>INDEX('Revised FFS Payment Calc'!E:E,MATCH(A:A,'Revised FFS Payment Calc'!A:A,0))</f>
        <v>Private</v>
      </c>
      <c r="G50" s="25" t="s">
        <v>1176</v>
      </c>
      <c r="H50" s="26">
        <v>29883328.52</v>
      </c>
      <c r="I50" s="27">
        <v>4345589.24</v>
      </c>
      <c r="J50" s="2">
        <v>8937841.778958844</v>
      </c>
      <c r="K50" s="4">
        <f t="shared" si="0"/>
        <v>4592252.5389588438</v>
      </c>
      <c r="L50" s="4" t="str">
        <f>INDEX('Revised FFS Payment Calc'!A:A,MATCH(A:A,'Revised FFS Payment Calc'!A:A,0))</f>
        <v>138910807</v>
      </c>
    </row>
    <row r="51" spans="1:12">
      <c r="A51" s="3" t="s">
        <v>46</v>
      </c>
      <c r="B51" s="30" t="s">
        <v>47</v>
      </c>
      <c r="C51" s="3" t="s">
        <v>1617</v>
      </c>
      <c r="D51" s="3" t="s">
        <v>46</v>
      </c>
      <c r="E51" s="24" t="s">
        <v>1935</v>
      </c>
      <c r="F51" s="4" t="str">
        <f>INDEX('Revised FFS Payment Calc'!E:E,MATCH(A:A,'Revised FFS Payment Calc'!A:A,0))</f>
        <v>Private</v>
      </c>
      <c r="G51" s="25" t="s">
        <v>1176</v>
      </c>
      <c r="H51" s="26">
        <v>6072431.8300000001</v>
      </c>
      <c r="I51" s="27">
        <v>829143.18</v>
      </c>
      <c r="J51" s="2">
        <v>1307164.2393778621</v>
      </c>
      <c r="K51" s="4">
        <f t="shared" si="0"/>
        <v>478021.05937786202</v>
      </c>
      <c r="L51" s="4" t="str">
        <f>INDEX('Revised FFS Payment Calc'!A:A,MATCH(A:A,'Revised FFS Payment Calc'!A:A,0))</f>
        <v>354178101</v>
      </c>
    </row>
    <row r="52" spans="1:12">
      <c r="A52" s="3" t="s">
        <v>437</v>
      </c>
      <c r="B52" s="30" t="s">
        <v>438</v>
      </c>
      <c r="C52" s="3" t="s">
        <v>1615</v>
      </c>
      <c r="D52" s="3" t="s">
        <v>437</v>
      </c>
      <c r="E52" s="24" t="s">
        <v>1879</v>
      </c>
      <c r="F52" s="4" t="str">
        <f>INDEX('Revised FFS Payment Calc'!E:E,MATCH(A:A,'Revised FFS Payment Calc'!A:A,0))</f>
        <v>NSGO</v>
      </c>
      <c r="G52" s="25" t="s">
        <v>1176</v>
      </c>
      <c r="H52" s="26">
        <v>124909.11</v>
      </c>
      <c r="I52" s="27">
        <v>45260.47</v>
      </c>
      <c r="J52" s="2">
        <v>55407.209196015807</v>
      </c>
      <c r="K52" s="4">
        <f t="shared" si="0"/>
        <v>10146.739196015806</v>
      </c>
      <c r="L52" s="4" t="str">
        <f>INDEX('Revised FFS Payment Calc'!A:A,MATCH(A:A,'Revised FFS Payment Calc'!A:A,0))</f>
        <v>133250406</v>
      </c>
    </row>
    <row r="53" spans="1:12">
      <c r="A53" s="3" t="s">
        <v>443</v>
      </c>
      <c r="B53" s="30" t="s">
        <v>444</v>
      </c>
      <c r="C53" s="3" t="s">
        <v>1613</v>
      </c>
      <c r="D53" s="3" t="s">
        <v>443</v>
      </c>
      <c r="E53" s="24" t="s">
        <v>1936</v>
      </c>
      <c r="F53" s="4" t="str">
        <f>INDEX('Revised FFS Payment Calc'!E:E,MATCH(A:A,'Revised FFS Payment Calc'!A:A,0))</f>
        <v>Private</v>
      </c>
      <c r="G53" s="25" t="s">
        <v>1176</v>
      </c>
      <c r="H53" s="26">
        <v>3429263.18</v>
      </c>
      <c r="I53" s="27">
        <v>273523.09999999998</v>
      </c>
      <c r="J53" s="2">
        <v>877760.55243690033</v>
      </c>
      <c r="K53" s="4">
        <f t="shared" si="0"/>
        <v>604237.45243690035</v>
      </c>
      <c r="L53" s="4" t="str">
        <f>INDEX('Revised FFS Payment Calc'!A:A,MATCH(A:A,'Revised FFS Payment Calc'!A:A,0))</f>
        <v>138296208</v>
      </c>
    </row>
    <row r="54" spans="1:12">
      <c r="A54" s="3" t="s">
        <v>446</v>
      </c>
      <c r="B54" s="30" t="s">
        <v>447</v>
      </c>
      <c r="C54" s="3" t="s">
        <v>1612</v>
      </c>
      <c r="D54" s="3" t="s">
        <v>446</v>
      </c>
      <c r="E54" s="24" t="s">
        <v>1937</v>
      </c>
      <c r="F54" s="4" t="str">
        <f>INDEX('Revised FFS Payment Calc'!E:E,MATCH(A:A,'Revised FFS Payment Calc'!A:A,0))</f>
        <v>Private</v>
      </c>
      <c r="G54" s="25" t="s">
        <v>1176</v>
      </c>
      <c r="H54" s="26">
        <v>1218672.1100000001</v>
      </c>
      <c r="I54" s="27">
        <v>371405.12</v>
      </c>
      <c r="J54" s="2">
        <v>329325.62139155663</v>
      </c>
      <c r="K54" s="4">
        <f t="shared" si="0"/>
        <v>-42079.498608443362</v>
      </c>
      <c r="L54" s="4" t="str">
        <f>INDEX('Revised FFS Payment Calc'!A:A,MATCH(A:A,'Revised FFS Payment Calc'!A:A,0))</f>
        <v>366812101</v>
      </c>
    </row>
    <row r="55" spans="1:12">
      <c r="A55" s="3" t="s">
        <v>210</v>
      </c>
      <c r="B55" s="30" t="s">
        <v>211</v>
      </c>
      <c r="C55" s="3" t="s">
        <v>1394</v>
      </c>
      <c r="D55" s="3" t="s">
        <v>210</v>
      </c>
      <c r="E55" s="24" t="s">
        <v>1938</v>
      </c>
      <c r="F55" s="4" t="str">
        <f>INDEX('Revised FFS Payment Calc'!E:E,MATCH(A:A,'Revised FFS Payment Calc'!A:A,0))</f>
        <v>Private</v>
      </c>
      <c r="G55" s="25" t="s">
        <v>1172</v>
      </c>
      <c r="H55" s="26">
        <v>603485.75</v>
      </c>
      <c r="I55" s="27">
        <v>75144.87</v>
      </c>
      <c r="J55" s="2">
        <v>-739.03182867408213</v>
      </c>
      <c r="K55" s="4">
        <f t="shared" si="0"/>
        <v>-75883.901828674076</v>
      </c>
      <c r="L55" s="4" t="str">
        <f>INDEX('Revised FFS Payment Calc'!A:A,MATCH(A:A,'Revised FFS Payment Calc'!A:A,0))</f>
        <v>141858401</v>
      </c>
    </row>
    <row r="56" spans="1:12">
      <c r="A56" s="3" t="s">
        <v>739</v>
      </c>
      <c r="B56" s="30" t="s">
        <v>740</v>
      </c>
      <c r="C56" s="3" t="s">
        <v>1392</v>
      </c>
      <c r="D56" s="3" t="s">
        <v>739</v>
      </c>
      <c r="E56" s="24" t="s">
        <v>1939</v>
      </c>
      <c r="F56" s="4" t="str">
        <f>INDEX('Revised FFS Payment Calc'!E:E,MATCH(A:A,'Revised FFS Payment Calc'!A:A,0))</f>
        <v>Private</v>
      </c>
      <c r="G56" s="25" t="s">
        <v>1172</v>
      </c>
      <c r="H56" s="26">
        <v>182654.25</v>
      </c>
      <c r="I56" s="27">
        <v>35889.550000000003</v>
      </c>
      <c r="J56" s="2">
        <v>5319.0130173177968</v>
      </c>
      <c r="K56" s="4">
        <f t="shared" si="0"/>
        <v>-30570.536982682206</v>
      </c>
      <c r="L56" s="4" t="str">
        <f>INDEX('Revised FFS Payment Calc'!A:A,MATCH(A:A,'Revised FFS Payment Calc'!A:A,0))</f>
        <v>127301306</v>
      </c>
    </row>
    <row r="57" spans="1:12">
      <c r="A57" s="3" t="s">
        <v>736</v>
      </c>
      <c r="B57" s="30" t="s">
        <v>737</v>
      </c>
      <c r="C57" s="3" t="s">
        <v>1393</v>
      </c>
      <c r="D57" s="3" t="s">
        <v>736</v>
      </c>
      <c r="E57" s="24" t="s">
        <v>1940</v>
      </c>
      <c r="F57" s="4" t="str">
        <f>INDEX('Revised FFS Payment Calc'!E:E,MATCH(A:A,'Revised FFS Payment Calc'!A:A,0))</f>
        <v>Private</v>
      </c>
      <c r="G57" s="25" t="s">
        <v>1176</v>
      </c>
      <c r="H57" s="26">
        <v>4330620.3</v>
      </c>
      <c r="I57" s="27">
        <v>261165.96</v>
      </c>
      <c r="J57" s="2">
        <v>995519.70909939858</v>
      </c>
      <c r="K57" s="4">
        <f t="shared" si="0"/>
        <v>734353.74909939861</v>
      </c>
      <c r="L57" s="4" t="str">
        <f>INDEX('Revised FFS Payment Calc'!A:A,MATCH(A:A,'Revised FFS Payment Calc'!A:A,0))</f>
        <v>094108002</v>
      </c>
    </row>
    <row r="58" spans="1:12">
      <c r="A58" s="3" t="s">
        <v>61</v>
      </c>
      <c r="B58" s="30" t="s">
        <v>62</v>
      </c>
      <c r="C58" s="3" t="s">
        <v>1608</v>
      </c>
      <c r="D58" s="3" t="s">
        <v>61</v>
      </c>
      <c r="E58" s="24" t="s">
        <v>1941</v>
      </c>
      <c r="F58" s="4" t="str">
        <f>INDEX('Revised FFS Payment Calc'!E:E,MATCH(A:A,'Revised FFS Payment Calc'!A:A,0))</f>
        <v>Private</v>
      </c>
      <c r="G58" s="25" t="s">
        <v>1176</v>
      </c>
      <c r="H58" s="26">
        <v>1907551.12</v>
      </c>
      <c r="I58" s="27">
        <v>134475.88</v>
      </c>
      <c r="J58" s="2">
        <v>302843.80303317338</v>
      </c>
      <c r="K58" s="4">
        <f t="shared" si="0"/>
        <v>168367.92303317337</v>
      </c>
      <c r="L58" s="4" t="str">
        <f>INDEX('Revised FFS Payment Calc'!A:A,MATCH(A:A,'Revised FFS Payment Calc'!A:A,0))</f>
        <v>094222903</v>
      </c>
    </row>
    <row r="59" spans="1:12">
      <c r="A59" s="3" t="s">
        <v>1159</v>
      </c>
      <c r="B59" s="30" t="s">
        <v>1607</v>
      </c>
      <c r="C59" s="3" t="s">
        <v>1606</v>
      </c>
      <c r="D59" s="3" t="s">
        <v>1159</v>
      </c>
      <c r="E59" s="24" t="s">
        <v>1942</v>
      </c>
      <c r="F59" s="4" t="str">
        <f>INDEX('Revised FFS Payment Calc'!E:E,MATCH(A:A,'Revised FFS Payment Calc'!A:A,0))</f>
        <v>Private</v>
      </c>
      <c r="G59" s="25" t="s">
        <v>1176</v>
      </c>
      <c r="H59" s="26">
        <v>11950684.76</v>
      </c>
      <c r="I59" s="27">
        <v>1336107.05</v>
      </c>
      <c r="J59" s="2">
        <v>2822423.400302818</v>
      </c>
      <c r="K59" s="4">
        <f t="shared" si="0"/>
        <v>1486316.350302818</v>
      </c>
      <c r="L59" s="4" t="str">
        <f>INDEX('Revised FFS Payment Calc'!A:A,MATCH(A:A,'Revised FFS Payment Calc'!A:A,0))</f>
        <v>121775403</v>
      </c>
    </row>
    <row r="60" spans="1:12">
      <c r="A60" s="3" t="s">
        <v>452</v>
      </c>
      <c r="B60" s="30" t="s">
        <v>453</v>
      </c>
      <c r="C60" s="3" t="s">
        <v>1609</v>
      </c>
      <c r="D60" s="3" t="s">
        <v>452</v>
      </c>
      <c r="E60" s="24" t="s">
        <v>1681</v>
      </c>
      <c r="F60" s="4" t="str">
        <f>INDEX('Revised FFS Payment Calc'!E:E,MATCH(A:A,'Revised FFS Payment Calc'!A:A,0))</f>
        <v>Private</v>
      </c>
      <c r="G60" s="25" t="s">
        <v>1176</v>
      </c>
      <c r="H60" s="26">
        <v>1651870.02</v>
      </c>
      <c r="I60" s="27">
        <v>116163.87</v>
      </c>
      <c r="J60" s="2">
        <v>201115.70000945232</v>
      </c>
      <c r="K60" s="4">
        <f t="shared" si="0"/>
        <v>84951.830009452329</v>
      </c>
      <c r="L60" s="4" t="str">
        <f>INDEX('Revised FFS Payment Calc'!A:A,MATCH(A:A,'Revised FFS Payment Calc'!A:A,0))</f>
        <v>020811801</v>
      </c>
    </row>
    <row r="61" spans="1:12">
      <c r="A61" s="3" t="s">
        <v>458</v>
      </c>
      <c r="B61" s="30" t="s">
        <v>459</v>
      </c>
      <c r="C61" s="3" t="s">
        <v>1605</v>
      </c>
      <c r="D61" s="3" t="s">
        <v>458</v>
      </c>
      <c r="E61" s="24" t="s">
        <v>1943</v>
      </c>
      <c r="F61" s="4" t="str">
        <f>INDEX('Revised FFS Payment Calc'!E:E,MATCH(A:A,'Revised FFS Payment Calc'!A:A,0))</f>
        <v>Private</v>
      </c>
      <c r="G61" s="25" t="s">
        <v>1176</v>
      </c>
      <c r="H61" s="26">
        <v>1185281.53</v>
      </c>
      <c r="I61" s="27">
        <v>82691.86</v>
      </c>
      <c r="J61" s="2">
        <v>148459.14682097029</v>
      </c>
      <c r="K61" s="4">
        <f t="shared" si="0"/>
        <v>65767.286820970286</v>
      </c>
      <c r="L61" s="4" t="str">
        <f>INDEX('Revised FFS Payment Calc'!A:A,MATCH(A:A,'Revised FFS Payment Calc'!A:A,0))</f>
        <v>136436606</v>
      </c>
    </row>
    <row r="62" spans="1:12">
      <c r="A62" s="3" t="s">
        <v>55</v>
      </c>
      <c r="B62" s="30" t="s">
        <v>56</v>
      </c>
      <c r="C62" s="3" t="s">
        <v>1614</v>
      </c>
      <c r="D62" s="3" t="s">
        <v>55</v>
      </c>
      <c r="E62" s="24" t="s">
        <v>1944</v>
      </c>
      <c r="F62" s="4" t="str">
        <f>INDEX('Revised FFS Payment Calc'!E:E,MATCH(A:A,'Revised FFS Payment Calc'!A:A,0))</f>
        <v>Private</v>
      </c>
      <c r="G62" s="25" t="s">
        <v>1176</v>
      </c>
      <c r="H62" s="26">
        <v>2802683.09</v>
      </c>
      <c r="I62" s="27">
        <v>186064.66</v>
      </c>
      <c r="J62" s="2">
        <v>593178.48598700343</v>
      </c>
      <c r="K62" s="4">
        <f t="shared" si="0"/>
        <v>407113.82598700339</v>
      </c>
      <c r="L62" s="4" t="str">
        <f>INDEX('Revised FFS Payment Calc'!A:A,MATCH(A:A,'Revised FFS Payment Calc'!A:A,0))</f>
        <v>020976902</v>
      </c>
    </row>
    <row r="63" spans="1:12">
      <c r="A63" s="3" t="s">
        <v>461</v>
      </c>
      <c r="B63" s="30" t="s">
        <v>462</v>
      </c>
      <c r="C63" s="3" t="s">
        <v>1604</v>
      </c>
      <c r="D63" s="3" t="s">
        <v>461</v>
      </c>
      <c r="E63" s="24" t="s">
        <v>1821</v>
      </c>
      <c r="F63" s="4" t="str">
        <f>INDEX('Revised FFS Payment Calc'!E:E,MATCH(A:A,'Revised FFS Payment Calc'!A:A,0))</f>
        <v>NSGO</v>
      </c>
      <c r="G63" s="25" t="s">
        <v>1176</v>
      </c>
      <c r="H63" s="26">
        <v>1456255.7</v>
      </c>
      <c r="I63" s="27">
        <v>190286.89</v>
      </c>
      <c r="J63" s="2">
        <v>423122.32341161236</v>
      </c>
      <c r="K63" s="4">
        <f t="shared" si="0"/>
        <v>232835.43341161235</v>
      </c>
      <c r="L63" s="4" t="str">
        <f>INDEX('Revised FFS Payment Calc'!A:A,MATCH(A:A,'Revised FFS Payment Calc'!A:A,0))</f>
        <v>137907508</v>
      </c>
    </row>
    <row r="64" spans="1:12">
      <c r="A64" s="3" t="s">
        <v>806</v>
      </c>
      <c r="B64" s="30" t="s">
        <v>807</v>
      </c>
      <c r="C64" s="3" t="s">
        <v>1351</v>
      </c>
      <c r="D64" s="3" t="s">
        <v>806</v>
      </c>
      <c r="E64" s="24" t="s">
        <v>1901</v>
      </c>
      <c r="F64" s="4" t="str">
        <f>INDEX('Revised FFS Payment Calc'!E:E,MATCH(A:A,'Revised FFS Payment Calc'!A:A,0))</f>
        <v>Private</v>
      </c>
      <c r="G64" s="25" t="s">
        <v>1176</v>
      </c>
      <c r="H64" s="26">
        <v>3247182.52</v>
      </c>
      <c r="I64" s="27">
        <v>262141.18</v>
      </c>
      <c r="J64" s="2">
        <v>598316.71232679556</v>
      </c>
      <c r="K64" s="4">
        <f t="shared" si="0"/>
        <v>336175.53232679557</v>
      </c>
      <c r="L64" s="4" t="str">
        <f>INDEX('Revised FFS Payment Calc'!A:A,MATCH(A:A,'Revised FFS Payment Calc'!A:A,0))</f>
        <v>391575301</v>
      </c>
    </row>
    <row r="65" spans="1:12">
      <c r="A65" s="3" t="s">
        <v>464</v>
      </c>
      <c r="B65" s="30" t="s">
        <v>465</v>
      </c>
      <c r="C65" s="3" t="s">
        <v>1603</v>
      </c>
      <c r="D65" s="3" t="s">
        <v>464</v>
      </c>
      <c r="E65" s="24" t="s">
        <v>1602</v>
      </c>
      <c r="F65" s="4" t="str">
        <f>INDEX('Revised FFS Payment Calc'!E:E,MATCH(A:A,'Revised FFS Payment Calc'!A:A,0))</f>
        <v>NSGO</v>
      </c>
      <c r="G65" s="25" t="s">
        <v>1172</v>
      </c>
      <c r="H65" s="26">
        <v>24394.43</v>
      </c>
      <c r="I65" s="27">
        <v>8268.4</v>
      </c>
      <c r="J65" s="2">
        <v>6048.2405384751573</v>
      </c>
      <c r="K65" s="4">
        <f t="shared" si="0"/>
        <v>-2220.1594615248423</v>
      </c>
      <c r="L65" s="4" t="str">
        <f>INDEX('Revised FFS Payment Calc'!A:A,MATCH(A:A,'Revised FFS Payment Calc'!A:A,0))</f>
        <v>094138703</v>
      </c>
    </row>
    <row r="66" spans="1:12">
      <c r="A66" s="3" t="s">
        <v>422</v>
      </c>
      <c r="B66" s="30" t="s">
        <v>423</v>
      </c>
      <c r="C66" s="3" t="s">
        <v>1624</v>
      </c>
      <c r="D66" s="3" t="s">
        <v>422</v>
      </c>
      <c r="E66" s="24" t="s">
        <v>1945</v>
      </c>
      <c r="F66" s="4" t="str">
        <f>INDEX('Revised FFS Payment Calc'!E:E,MATCH(A:A,'Revised FFS Payment Calc'!A:A,0))</f>
        <v>Private</v>
      </c>
      <c r="G66" s="25" t="s">
        <v>1176</v>
      </c>
      <c r="H66" s="26">
        <v>4063991.67</v>
      </c>
      <c r="I66" s="27">
        <v>227490.38</v>
      </c>
      <c r="J66" s="2">
        <v>579741.72554434557</v>
      </c>
      <c r="K66" s="4">
        <f t="shared" ref="K66:K129" si="1">J66-I66</f>
        <v>352251.34554434556</v>
      </c>
      <c r="L66" s="4" t="str">
        <f>INDEX('Revised FFS Payment Calc'!A:A,MATCH(A:A,'Revised FFS Payment Calc'!A:A,0))</f>
        <v>121807504</v>
      </c>
    </row>
    <row r="67" spans="1:12">
      <c r="A67" s="3" t="s">
        <v>102</v>
      </c>
      <c r="B67" s="30" t="s">
        <v>103</v>
      </c>
      <c r="C67" s="3" t="s">
        <v>1527</v>
      </c>
      <c r="D67" s="3" t="s">
        <v>102</v>
      </c>
      <c r="E67" s="24" t="s">
        <v>1682</v>
      </c>
      <c r="F67" s="4" t="str">
        <f>INDEX('Revised FFS Payment Calc'!E:E,MATCH(A:A,'Revised FFS Payment Calc'!A:A,0))</f>
        <v>Private</v>
      </c>
      <c r="G67" s="25" t="s">
        <v>1176</v>
      </c>
      <c r="H67" s="26">
        <v>2462280.36</v>
      </c>
      <c r="I67" s="27">
        <v>38708.14</v>
      </c>
      <c r="J67" s="2">
        <v>225814.87078486042</v>
      </c>
      <c r="K67" s="4">
        <f t="shared" si="1"/>
        <v>187106.73078486044</v>
      </c>
      <c r="L67" s="4" t="str">
        <f>INDEX('Revised FFS Payment Calc'!A:A,MATCH(A:A,'Revised FFS Payment Calc'!A:A,0))</f>
        <v>363070901</v>
      </c>
    </row>
    <row r="68" spans="1:12">
      <c r="A68" s="3" t="s">
        <v>467</v>
      </c>
      <c r="B68" s="30" t="s">
        <v>468</v>
      </c>
      <c r="C68" s="3" t="s">
        <v>1683</v>
      </c>
      <c r="D68" s="3" t="s">
        <v>467</v>
      </c>
      <c r="E68" s="24" t="s">
        <v>1684</v>
      </c>
      <c r="F68" s="4" t="str">
        <f>INDEX('Revised FFS Payment Calc'!E:E,MATCH(A:A,'Revised FFS Payment Calc'!A:A,0))</f>
        <v>NSGO</v>
      </c>
      <c r="G68" s="25" t="s">
        <v>1172</v>
      </c>
      <c r="H68" s="26">
        <v>3007.17</v>
      </c>
      <c r="I68" s="27">
        <v>1439.12</v>
      </c>
      <c r="J68" s="2">
        <v>4257.2356013567432</v>
      </c>
      <c r="K68" s="4">
        <f t="shared" si="1"/>
        <v>2818.1156013567434</v>
      </c>
      <c r="L68" s="4" t="str">
        <f>INDEX('Revised FFS Payment Calc'!A:A,MATCH(A:A,'Revised FFS Payment Calc'!A:A,0))</f>
        <v>094152803</v>
      </c>
    </row>
    <row r="69" spans="1:12">
      <c r="A69" s="3" t="s">
        <v>234</v>
      </c>
      <c r="B69" s="30" t="s">
        <v>235</v>
      </c>
      <c r="C69" s="3" t="s">
        <v>1348</v>
      </c>
      <c r="D69" s="3" t="s">
        <v>234</v>
      </c>
      <c r="E69" s="24" t="s">
        <v>1685</v>
      </c>
      <c r="F69" s="4" t="str">
        <f>INDEX('Revised FFS Payment Calc'!E:E,MATCH(A:A,'Revised FFS Payment Calc'!A:A,0))</f>
        <v>Private</v>
      </c>
      <c r="G69" s="25" t="s">
        <v>1172</v>
      </c>
      <c r="H69" s="26">
        <v>33033.61</v>
      </c>
      <c r="I69" s="27">
        <v>8936.94</v>
      </c>
      <c r="J69" s="2">
        <v>4602.2401942109018</v>
      </c>
      <c r="K69" s="4">
        <f t="shared" si="1"/>
        <v>-4334.6998057890987</v>
      </c>
      <c r="L69" s="4" t="str">
        <f>INDEX('Revised FFS Payment Calc'!A:A,MATCH(A:A,'Revised FFS Payment Calc'!A:A,0))</f>
        <v>316360201</v>
      </c>
    </row>
    <row r="70" spans="1:12">
      <c r="A70" s="3" t="s">
        <v>833</v>
      </c>
      <c r="B70" s="30" t="s">
        <v>834</v>
      </c>
      <c r="C70" s="3" t="s">
        <v>1318</v>
      </c>
      <c r="D70" s="3" t="s">
        <v>833</v>
      </c>
      <c r="E70" s="24" t="s">
        <v>1946</v>
      </c>
      <c r="F70" s="4" t="str">
        <f>INDEX('Revised FFS Payment Calc'!E:E,MATCH(A:A,'Revised FFS Payment Calc'!A:A,0))</f>
        <v>Private</v>
      </c>
      <c r="G70" s="25" t="s">
        <v>1176</v>
      </c>
      <c r="H70" s="26">
        <v>1226075.97</v>
      </c>
      <c r="I70" s="27">
        <v>207134.72</v>
      </c>
      <c r="J70" s="2">
        <v>451003.63503174699</v>
      </c>
      <c r="K70" s="4">
        <f t="shared" si="1"/>
        <v>243868.91503174699</v>
      </c>
      <c r="L70" s="4" t="str">
        <f>INDEX('Revised FFS Payment Calc'!A:A,MATCH(A:A,'Revised FFS Payment Calc'!A:A,0))</f>
        <v>326725404</v>
      </c>
    </row>
    <row r="71" spans="1:12">
      <c r="A71" s="3" t="s">
        <v>1796</v>
      </c>
      <c r="B71" s="24">
        <v>1053963009</v>
      </c>
      <c r="C71" s="32">
        <v>450299</v>
      </c>
      <c r="D71" s="3" t="s">
        <v>1796</v>
      </c>
      <c r="E71" s="24" t="s">
        <v>1598</v>
      </c>
      <c r="F71" s="4" t="str">
        <f>INDEX('Revised FFS Payment Calc'!E:E,MATCH(A:A,'Revised FFS Payment Calc'!A:A,0))</f>
        <v>Private</v>
      </c>
      <c r="G71" s="25" t="s">
        <v>1176</v>
      </c>
      <c r="H71" s="26">
        <v>1703082.1099999999</v>
      </c>
      <c r="I71" s="27">
        <v>100664.75</v>
      </c>
      <c r="J71" s="2">
        <v>247675.17805176455</v>
      </c>
      <c r="K71" s="4">
        <f t="shared" si="1"/>
        <v>147010.42805176455</v>
      </c>
      <c r="L71" s="4" t="str">
        <f>INDEX('Revised FFS Payment Calc'!A:A,MATCH(A:A,'Revised FFS Payment Calc'!A:A,0))</f>
        <v>409332001</v>
      </c>
    </row>
    <row r="72" spans="1:12">
      <c r="A72" s="3" t="s">
        <v>809</v>
      </c>
      <c r="B72" s="30" t="s">
        <v>810</v>
      </c>
      <c r="C72" s="3" t="s">
        <v>1345</v>
      </c>
      <c r="D72" s="3" t="s">
        <v>809</v>
      </c>
      <c r="E72" s="24" t="s">
        <v>1686</v>
      </c>
      <c r="F72" s="4" t="str">
        <f>INDEX('Revised FFS Payment Calc'!E:E,MATCH(A:A,'Revised FFS Payment Calc'!A:A,0))</f>
        <v>Private</v>
      </c>
      <c r="G72" s="25" t="s">
        <v>1172</v>
      </c>
      <c r="H72" s="26">
        <v>16264.2</v>
      </c>
      <c r="I72" s="27">
        <v>8741.81</v>
      </c>
      <c r="J72" s="2">
        <v>11184.164518155334</v>
      </c>
      <c r="K72" s="4">
        <f t="shared" si="1"/>
        <v>2442.3545181553345</v>
      </c>
      <c r="L72" s="4" t="str">
        <f>INDEX('Revised FFS Payment Calc'!A:A,MATCH(A:A,'Revised FFS Payment Calc'!A:A,0))</f>
        <v>126840107</v>
      </c>
    </row>
    <row r="73" spans="1:12">
      <c r="A73" s="3" t="s">
        <v>64</v>
      </c>
      <c r="B73" s="30" t="s">
        <v>65</v>
      </c>
      <c r="C73" s="3" t="s">
        <v>1587</v>
      </c>
      <c r="D73" s="3" t="s">
        <v>64</v>
      </c>
      <c r="E73" s="24" t="s">
        <v>1586</v>
      </c>
      <c r="F73" s="4" t="str">
        <f>INDEX('Revised FFS Payment Calc'!E:E,MATCH(A:A,'Revised FFS Payment Calc'!A:A,0))</f>
        <v>Private</v>
      </c>
      <c r="G73" s="25" t="s">
        <v>1176</v>
      </c>
      <c r="H73" s="26">
        <v>118144.82</v>
      </c>
      <c r="I73" s="27">
        <v>53568.54</v>
      </c>
      <c r="J73" s="2">
        <v>71862.794424426305</v>
      </c>
      <c r="K73" s="4">
        <f t="shared" si="1"/>
        <v>18294.254424426304</v>
      </c>
      <c r="L73" s="4" t="str">
        <f>INDEX('Revised FFS Payment Calc'!A:A,MATCH(A:A,'Revised FFS Payment Calc'!A:A,0))</f>
        <v>135033210</v>
      </c>
    </row>
    <row r="74" spans="1:12">
      <c r="A74" s="3" t="s">
        <v>1583</v>
      </c>
      <c r="B74" s="30" t="s">
        <v>1585</v>
      </c>
      <c r="C74" s="3" t="s">
        <v>1584</v>
      </c>
      <c r="D74" s="3" t="s">
        <v>1583</v>
      </c>
      <c r="E74" s="24" t="s">
        <v>1947</v>
      </c>
      <c r="F74" s="4" t="str">
        <f>INDEX('Revised FFS Payment Calc'!E:E,MATCH(A:A,'Revised FFS Payment Calc'!A:A,0))</f>
        <v>Private</v>
      </c>
      <c r="G74" s="25" t="s">
        <v>1172</v>
      </c>
      <c r="H74" s="26">
        <v>80652.039999999994</v>
      </c>
      <c r="I74" s="27">
        <v>38831.53</v>
      </c>
      <c r="J74" s="2">
        <v>19601.665564793166</v>
      </c>
      <c r="K74" s="4">
        <f t="shared" si="1"/>
        <v>-19229.864435206833</v>
      </c>
      <c r="L74" s="4" t="str">
        <f>INDEX('Revised FFS Payment Calc'!A:A,MATCH(A:A,'Revised FFS Payment Calc'!A:A,0))</f>
        <v>281406304</v>
      </c>
    </row>
    <row r="75" spans="1:12">
      <c r="A75" s="3" t="s">
        <v>500</v>
      </c>
      <c r="B75" s="30" t="s">
        <v>501</v>
      </c>
      <c r="C75" s="3" t="s">
        <v>1581</v>
      </c>
      <c r="D75" s="3" t="s">
        <v>500</v>
      </c>
      <c r="E75" s="24" t="s">
        <v>1580</v>
      </c>
      <c r="F75" s="4" t="str">
        <f>INDEX('Revised FFS Payment Calc'!E:E,MATCH(A:A,'Revised FFS Payment Calc'!A:A,0))</f>
        <v>NSGO</v>
      </c>
      <c r="G75" s="25" t="s">
        <v>1172</v>
      </c>
      <c r="H75" s="26">
        <v>26283.119999999999</v>
      </c>
      <c r="I75" s="27">
        <v>8916.7099999999991</v>
      </c>
      <c r="J75" s="2">
        <v>15670.111958204967</v>
      </c>
      <c r="K75" s="4">
        <f t="shared" si="1"/>
        <v>6753.4019582049677</v>
      </c>
      <c r="L75" s="4" t="str">
        <f>INDEX('Revised FFS Payment Calc'!A:A,MATCH(A:A,'Revised FFS Payment Calc'!A:A,0))</f>
        <v>091770005</v>
      </c>
    </row>
    <row r="76" spans="1:12">
      <c r="A76" s="3" t="s">
        <v>996</v>
      </c>
      <c r="B76" s="30" t="s">
        <v>997</v>
      </c>
      <c r="C76" s="3" t="s">
        <v>1181</v>
      </c>
      <c r="D76" s="3" t="s">
        <v>996</v>
      </c>
      <c r="E76" s="24" t="s">
        <v>1687</v>
      </c>
      <c r="F76" s="4" t="str">
        <f>INDEX('Revised FFS Payment Calc'!E:E,MATCH(A:A,'Revised FFS Payment Calc'!A:A,0))</f>
        <v>NSGO</v>
      </c>
      <c r="G76" s="25" t="s">
        <v>1176</v>
      </c>
      <c r="H76" s="26">
        <v>146674.76</v>
      </c>
      <c r="I76" s="27">
        <v>25971.82</v>
      </c>
      <c r="J76" s="2">
        <v>50160.546723281579</v>
      </c>
      <c r="K76" s="4">
        <f t="shared" si="1"/>
        <v>24188.726723281579</v>
      </c>
      <c r="L76" s="4" t="str">
        <f>INDEX('Revised FFS Payment Calc'!A:A,MATCH(A:A,'Revised FFS Payment Calc'!A:A,0))</f>
        <v>135151206</v>
      </c>
    </row>
    <row r="77" spans="1:12">
      <c r="A77" s="3" t="s">
        <v>425</v>
      </c>
      <c r="B77" s="30" t="s">
        <v>426</v>
      </c>
      <c r="C77" s="3" t="s">
        <v>1623</v>
      </c>
      <c r="D77" s="3" t="s">
        <v>425</v>
      </c>
      <c r="E77" s="24" t="s">
        <v>1688</v>
      </c>
      <c r="F77" s="4" t="str">
        <f>INDEX('Revised FFS Payment Calc'!E:E,MATCH(A:A,'Revised FFS Payment Calc'!A:A,0))</f>
        <v>Private</v>
      </c>
      <c r="G77" s="25" t="s">
        <v>1176</v>
      </c>
      <c r="H77" s="26">
        <v>3096874.1</v>
      </c>
      <c r="I77" s="27">
        <v>188871.77</v>
      </c>
      <c r="J77" s="2">
        <v>390719.29138278158</v>
      </c>
      <c r="K77" s="4">
        <f t="shared" si="1"/>
        <v>201847.52138278159</v>
      </c>
      <c r="L77" s="4" t="str">
        <f>INDEX('Revised FFS Payment Calc'!A:A,MATCH(A:A,'Revised FFS Payment Calc'!A:A,0))</f>
        <v>020841501</v>
      </c>
    </row>
    <row r="78" spans="1:12">
      <c r="A78" s="3" t="s">
        <v>67</v>
      </c>
      <c r="B78" s="30" t="s">
        <v>68</v>
      </c>
      <c r="C78" s="3" t="s">
        <v>1579</v>
      </c>
      <c r="D78" s="3" t="s">
        <v>67</v>
      </c>
      <c r="E78" s="24" t="s">
        <v>1689</v>
      </c>
      <c r="F78" s="4" t="str">
        <f>INDEX('Revised FFS Payment Calc'!E:E,MATCH(A:A,'Revised FFS Payment Calc'!A:A,0))</f>
        <v>Private</v>
      </c>
      <c r="G78" s="25" t="s">
        <v>1176</v>
      </c>
      <c r="H78" s="26">
        <v>13957707.550000001</v>
      </c>
      <c r="I78" s="27">
        <v>3899829.08</v>
      </c>
      <c r="J78" s="2">
        <v>5572946.9980606344</v>
      </c>
      <c r="K78" s="4">
        <f t="shared" si="1"/>
        <v>1673117.9180606343</v>
      </c>
      <c r="L78" s="4" t="str">
        <f>INDEX('Revised FFS Payment Calc'!A:A,MATCH(A:A,'Revised FFS Payment Calc'!A:A,0))</f>
        <v>021184901</v>
      </c>
    </row>
    <row r="79" spans="1:12">
      <c r="A79" s="3" t="s">
        <v>503</v>
      </c>
      <c r="B79" s="30" t="s">
        <v>504</v>
      </c>
      <c r="C79" s="3" t="s">
        <v>1578</v>
      </c>
      <c r="D79" s="3" t="s">
        <v>503</v>
      </c>
      <c r="E79" s="24" t="s">
        <v>1577</v>
      </c>
      <c r="F79" s="4" t="str">
        <f>INDEX('Revised FFS Payment Calc'!E:E,MATCH(A:A,'Revised FFS Payment Calc'!A:A,0))</f>
        <v>NSGO</v>
      </c>
      <c r="G79" s="25" t="s">
        <v>1172</v>
      </c>
      <c r="H79" s="26">
        <v>40634.400000000001</v>
      </c>
      <c r="I79" s="27">
        <v>17880.89</v>
      </c>
      <c r="J79" s="2">
        <v>14747.59799995132</v>
      </c>
      <c r="K79" s="4">
        <f t="shared" si="1"/>
        <v>-3133.2920000486793</v>
      </c>
      <c r="L79" s="4" t="str">
        <f>INDEX('Revised FFS Payment Calc'!A:A,MATCH(A:A,'Revised FFS Payment Calc'!A:A,0))</f>
        <v>130826407</v>
      </c>
    </row>
    <row r="80" spans="1:12">
      <c r="A80" s="3" t="s">
        <v>506</v>
      </c>
      <c r="B80" s="30" t="s">
        <v>507</v>
      </c>
      <c r="C80" s="3" t="s">
        <v>1576</v>
      </c>
      <c r="D80" s="3" t="s">
        <v>506</v>
      </c>
      <c r="E80" s="24" t="s">
        <v>1575</v>
      </c>
      <c r="F80" s="4" t="str">
        <f>INDEX('Revised FFS Payment Calc'!E:E,MATCH(A:A,'Revised FFS Payment Calc'!A:A,0))</f>
        <v>Private</v>
      </c>
      <c r="G80" s="25" t="s">
        <v>1176</v>
      </c>
      <c r="H80" s="26">
        <v>128126.74</v>
      </c>
      <c r="I80" s="27">
        <v>19061.490000000002</v>
      </c>
      <c r="J80" s="2">
        <v>31133.100637846906</v>
      </c>
      <c r="K80" s="4">
        <f t="shared" si="1"/>
        <v>12071.610637846905</v>
      </c>
      <c r="L80" s="4" t="str">
        <f>INDEX('Revised FFS Payment Calc'!A:A,MATCH(A:A,'Revised FFS Payment Calc'!A:A,0))</f>
        <v>094221102</v>
      </c>
    </row>
    <row r="81" spans="1:12">
      <c r="A81" s="3" t="s">
        <v>368</v>
      </c>
      <c r="B81" s="30" t="s">
        <v>369</v>
      </c>
      <c r="C81" s="3" t="s">
        <v>1651</v>
      </c>
      <c r="D81" s="3" t="s">
        <v>368</v>
      </c>
      <c r="E81" s="24" t="s">
        <v>1690</v>
      </c>
      <c r="F81" s="4" t="str">
        <f>INDEX('Revised FFS Payment Calc'!E:E,MATCH(A:A,'Revised FFS Payment Calc'!A:A,0))</f>
        <v>Private</v>
      </c>
      <c r="G81" s="25" t="s">
        <v>1176</v>
      </c>
      <c r="H81" s="26">
        <v>5321973.25</v>
      </c>
      <c r="I81" s="27">
        <v>261263.11</v>
      </c>
      <c r="J81" s="2">
        <v>683645.23009440489</v>
      </c>
      <c r="K81" s="4">
        <f t="shared" si="1"/>
        <v>422382.12009440491</v>
      </c>
      <c r="L81" s="4" t="str">
        <f>INDEX('Revised FFS Payment Calc'!A:A,MATCH(A:A,'Revised FFS Payment Calc'!A:A,0))</f>
        <v>020973601</v>
      </c>
    </row>
    <row r="82" spans="1:12">
      <c r="A82" s="3" t="s">
        <v>70</v>
      </c>
      <c r="B82" s="30" t="s">
        <v>71</v>
      </c>
      <c r="C82" s="3" t="s">
        <v>1574</v>
      </c>
      <c r="D82" s="3" t="s">
        <v>70</v>
      </c>
      <c r="E82" s="24" t="s">
        <v>1880</v>
      </c>
      <c r="F82" s="4" t="str">
        <f>INDEX('Revised FFS Payment Calc'!E:E,MATCH(A:A,'Revised FFS Payment Calc'!A:A,0))</f>
        <v>NSGO</v>
      </c>
      <c r="G82" s="25" t="s">
        <v>1172</v>
      </c>
      <c r="H82" s="26">
        <v>148635.01999999999</v>
      </c>
      <c r="I82" s="27">
        <v>43509</v>
      </c>
      <c r="J82" s="2">
        <v>25366.396724955604</v>
      </c>
      <c r="K82" s="4">
        <f t="shared" si="1"/>
        <v>-18142.603275044396</v>
      </c>
      <c r="L82" s="4" t="str">
        <f>INDEX('Revised FFS Payment Calc'!A:A,MATCH(A:A,'Revised FFS Payment Calc'!A:A,0))</f>
        <v>134772611</v>
      </c>
    </row>
    <row r="83" spans="1:12">
      <c r="A83" s="3" t="s">
        <v>721</v>
      </c>
      <c r="B83" s="30" t="s">
        <v>722</v>
      </c>
      <c r="C83" s="3" t="s">
        <v>1569</v>
      </c>
      <c r="D83" s="3" t="s">
        <v>721</v>
      </c>
      <c r="E83" s="24" t="s">
        <v>1691</v>
      </c>
      <c r="F83" s="4" t="str">
        <f>INDEX('Revised FFS Payment Calc'!E:E,MATCH(A:A,'Revised FFS Payment Calc'!A:A,0))</f>
        <v>Private</v>
      </c>
      <c r="G83" s="25" t="s">
        <v>1176</v>
      </c>
      <c r="H83" s="26">
        <v>8429797.0700000003</v>
      </c>
      <c r="I83" s="27">
        <v>751102.98</v>
      </c>
      <c r="J83" s="2">
        <v>1442537.772729004</v>
      </c>
      <c r="K83" s="4">
        <f t="shared" si="1"/>
        <v>691434.79272900405</v>
      </c>
      <c r="L83" s="4" t="str">
        <f>INDEX('Revised FFS Payment Calc'!A:A,MATCH(A:A,'Revised FFS Payment Calc'!A:A,0))</f>
        <v>127319504</v>
      </c>
    </row>
    <row r="84" spans="1:12">
      <c r="A84" s="3" t="s">
        <v>1793</v>
      </c>
      <c r="B84" s="30" t="s">
        <v>516</v>
      </c>
      <c r="C84" s="3" t="s">
        <v>1571</v>
      </c>
      <c r="D84" s="3" t="s">
        <v>1793</v>
      </c>
      <c r="E84" s="24" t="s">
        <v>1570</v>
      </c>
      <c r="F84" s="4" t="str">
        <f>INDEX('Revised FFS Payment Calc'!E:E,MATCH(A:A,'Revised FFS Payment Calc'!A:A,0))</f>
        <v>Private</v>
      </c>
      <c r="G84" s="25" t="s">
        <v>1176</v>
      </c>
      <c r="H84" s="26">
        <v>4076187.76</v>
      </c>
      <c r="I84" s="27">
        <v>264297.94</v>
      </c>
      <c r="J84" s="2">
        <v>678813.7152478419</v>
      </c>
      <c r="K84" s="4">
        <f t="shared" si="1"/>
        <v>414515.7752478419</v>
      </c>
      <c r="L84" s="4" t="str">
        <f>INDEX('Revised FFS Payment Calc'!A:A,MATCH(A:A,'Revised FFS Payment Calc'!A:A,0))</f>
        <v>408600101</v>
      </c>
    </row>
    <row r="85" spans="1:12">
      <c r="A85" s="3" t="s">
        <v>709</v>
      </c>
      <c r="B85" s="30" t="s">
        <v>710</v>
      </c>
      <c r="C85" s="3" t="s">
        <v>1413</v>
      </c>
      <c r="D85" s="3" t="s">
        <v>709</v>
      </c>
      <c r="E85" s="24" t="s">
        <v>1692</v>
      </c>
      <c r="F85" s="4" t="str">
        <f>INDEX('Revised FFS Payment Calc'!E:E,MATCH(A:A,'Revised FFS Payment Calc'!A:A,0))</f>
        <v>Private</v>
      </c>
      <c r="G85" s="25" t="s">
        <v>1176</v>
      </c>
      <c r="H85" s="26">
        <v>398812.94</v>
      </c>
      <c r="I85" s="27">
        <v>89413.02</v>
      </c>
      <c r="J85" s="2">
        <v>108383.14660340663</v>
      </c>
      <c r="K85" s="4">
        <f t="shared" si="1"/>
        <v>18970.126603406621</v>
      </c>
      <c r="L85" s="4" t="str">
        <f>INDEX('Revised FFS Payment Calc'!A:A,MATCH(A:A,'Revised FFS Payment Calc'!A:A,0))</f>
        <v>133258705</v>
      </c>
    </row>
    <row r="86" spans="1:12">
      <c r="A86" s="3" t="s">
        <v>715</v>
      </c>
      <c r="B86" s="30" t="s">
        <v>716</v>
      </c>
      <c r="C86" s="3" t="s">
        <v>1410</v>
      </c>
      <c r="D86" s="3" t="s">
        <v>715</v>
      </c>
      <c r="E86" s="24" t="s">
        <v>1948</v>
      </c>
      <c r="F86" s="4" t="str">
        <f>INDEX('Revised FFS Payment Calc'!E:E,MATCH(A:A,'Revised FFS Payment Calc'!A:A,0))</f>
        <v>Private</v>
      </c>
      <c r="G86" s="25" t="s">
        <v>1176</v>
      </c>
      <c r="H86" s="26">
        <v>699735.52</v>
      </c>
      <c r="I86" s="27">
        <v>104164.3</v>
      </c>
      <c r="J86" s="2">
        <v>163853.24942548311</v>
      </c>
      <c r="K86" s="4">
        <f t="shared" si="1"/>
        <v>59688.949425483108</v>
      </c>
      <c r="L86" s="4" t="str">
        <f>INDEX('Revised FFS Payment Calc'!A:A,MATCH(A:A,'Revised FFS Payment Calc'!A:A,0))</f>
        <v>127263503</v>
      </c>
    </row>
    <row r="87" spans="1:12">
      <c r="A87" s="3" t="s">
        <v>518</v>
      </c>
      <c r="B87" s="30" t="s">
        <v>519</v>
      </c>
      <c r="C87" s="3" t="s">
        <v>1566</v>
      </c>
      <c r="D87" s="3" t="s">
        <v>518</v>
      </c>
      <c r="E87" s="24" t="s">
        <v>1565</v>
      </c>
      <c r="F87" s="4" t="str">
        <f>INDEX('Revised FFS Payment Calc'!E:E,MATCH(A:A,'Revised FFS Payment Calc'!A:A,0))</f>
        <v>NSGO</v>
      </c>
      <c r="G87" s="25" t="s">
        <v>1172</v>
      </c>
      <c r="H87" s="26">
        <v>7692</v>
      </c>
      <c r="I87" s="27">
        <v>6378.33</v>
      </c>
      <c r="J87" s="2">
        <v>4111.0701235442693</v>
      </c>
      <c r="K87" s="4">
        <f t="shared" si="1"/>
        <v>-2267.2598764557306</v>
      </c>
      <c r="L87" s="4" t="str">
        <f>INDEX('Revised FFS Payment Calc'!A:A,MATCH(A:A,'Revised FFS Payment Calc'!A:A,0))</f>
        <v>199602701</v>
      </c>
    </row>
    <row r="88" spans="1:12">
      <c r="A88" s="3" t="s">
        <v>171</v>
      </c>
      <c r="B88" s="30" t="s">
        <v>172</v>
      </c>
      <c r="C88" s="3" t="s">
        <v>1458</v>
      </c>
      <c r="D88" s="3" t="s">
        <v>171</v>
      </c>
      <c r="E88" s="24" t="s">
        <v>1949</v>
      </c>
      <c r="F88" s="4" t="str">
        <f>INDEX('Revised FFS Payment Calc'!E:E,MATCH(A:A,'Revised FFS Payment Calc'!A:A,0))</f>
        <v>Private</v>
      </c>
      <c r="G88" s="25" t="s">
        <v>1176</v>
      </c>
      <c r="H88" s="26">
        <v>376429.63</v>
      </c>
      <c r="I88" s="27">
        <v>22991.42</v>
      </c>
      <c r="J88" s="2">
        <v>59543.942627448785</v>
      </c>
      <c r="K88" s="4">
        <f t="shared" si="1"/>
        <v>36552.522627448787</v>
      </c>
      <c r="L88" s="4" t="str">
        <f>INDEX('Revised FFS Payment Calc'!A:A,MATCH(A:A,'Revised FFS Payment Calc'!A:A,0))</f>
        <v>331242301</v>
      </c>
    </row>
    <row r="89" spans="1:12">
      <c r="A89" s="3" t="s">
        <v>1144</v>
      </c>
      <c r="B89" s="30" t="s">
        <v>1145</v>
      </c>
      <c r="C89" s="3" t="s">
        <v>1693</v>
      </c>
      <c r="D89" s="3" t="s">
        <v>1144</v>
      </c>
      <c r="E89" s="24" t="s">
        <v>1694</v>
      </c>
      <c r="F89" s="4" t="str">
        <f>INDEX('Revised FFS Payment Calc'!E:E,MATCH(A:A,'Revised FFS Payment Calc'!A:A,0))</f>
        <v>Private</v>
      </c>
      <c r="G89" s="25" t="s">
        <v>1172</v>
      </c>
      <c r="H89" s="26">
        <v>209216.86</v>
      </c>
      <c r="I89" s="27">
        <v>87156.09</v>
      </c>
      <c r="J89" s="2">
        <v>48660.181725877919</v>
      </c>
      <c r="K89" s="4">
        <f t="shared" si="1"/>
        <v>-38495.908274122077</v>
      </c>
      <c r="L89" s="4" t="str">
        <f>INDEX('Revised FFS Payment Calc'!A:A,MATCH(A:A,'Revised FFS Payment Calc'!A:A,0))</f>
        <v>391576104</v>
      </c>
    </row>
    <row r="90" spans="1:12">
      <c r="A90" s="3" t="s">
        <v>521</v>
      </c>
      <c r="B90" s="30" t="s">
        <v>522</v>
      </c>
      <c r="C90" s="3" t="s">
        <v>1564</v>
      </c>
      <c r="D90" s="3" t="s">
        <v>521</v>
      </c>
      <c r="E90" s="24" t="s">
        <v>1563</v>
      </c>
      <c r="F90" s="4" t="str">
        <f>INDEX('Revised FFS Payment Calc'!E:E,MATCH(A:A,'Revised FFS Payment Calc'!A:A,0))</f>
        <v>Private</v>
      </c>
      <c r="G90" s="25" t="s">
        <v>1172</v>
      </c>
      <c r="H90" s="26">
        <v>6866.8</v>
      </c>
      <c r="I90" s="27">
        <v>3583.95</v>
      </c>
      <c r="J90" s="2">
        <v>2569.0553491583541</v>
      </c>
      <c r="K90" s="4">
        <f t="shared" si="1"/>
        <v>-1014.8946508416457</v>
      </c>
      <c r="L90" s="4" t="str">
        <f>INDEX('Revised FFS Payment Calc'!A:A,MATCH(A:A,'Revised FFS Payment Calc'!A:A,0))</f>
        <v>094141105</v>
      </c>
    </row>
    <row r="91" spans="1:12">
      <c r="A91" s="3" t="s">
        <v>76</v>
      </c>
      <c r="B91" s="30" t="s">
        <v>77</v>
      </c>
      <c r="C91" s="3" t="s">
        <v>1562</v>
      </c>
      <c r="D91" s="3" t="s">
        <v>76</v>
      </c>
      <c r="E91" s="24" t="s">
        <v>1561</v>
      </c>
      <c r="F91" s="4" t="str">
        <f>INDEX('Revised FFS Payment Calc'!E:E,MATCH(A:A,'Revised FFS Payment Calc'!A:A,0))</f>
        <v>NSGO</v>
      </c>
      <c r="G91" s="25" t="s">
        <v>1176</v>
      </c>
      <c r="H91" s="26">
        <v>233084.04</v>
      </c>
      <c r="I91" s="27">
        <v>53266.48</v>
      </c>
      <c r="J91" s="2">
        <v>88313.913415980453</v>
      </c>
      <c r="K91" s="4">
        <f t="shared" si="1"/>
        <v>35047.433415980449</v>
      </c>
      <c r="L91" s="4" t="str">
        <f>INDEX('Revised FFS Payment Calc'!A:A,MATCH(A:A,'Revised FFS Payment Calc'!A:A,0))</f>
        <v>138911619</v>
      </c>
    </row>
    <row r="92" spans="1:12">
      <c r="A92" s="3" t="s">
        <v>812</v>
      </c>
      <c r="B92" s="30" t="s">
        <v>813</v>
      </c>
      <c r="C92" s="3" t="s">
        <v>1343</v>
      </c>
      <c r="D92" s="3" t="s">
        <v>812</v>
      </c>
      <c r="E92" s="24" t="s">
        <v>1695</v>
      </c>
      <c r="F92" s="4" t="str">
        <f>INDEX('Revised FFS Payment Calc'!E:E,MATCH(A:A,'Revised FFS Payment Calc'!A:A,0))</f>
        <v>Private</v>
      </c>
      <c r="G92" s="25" t="s">
        <v>1172</v>
      </c>
      <c r="H92" s="26">
        <v>4664.3</v>
      </c>
      <c r="I92" s="27">
        <v>3322.58</v>
      </c>
      <c r="J92" s="2">
        <v>2129.03754219354</v>
      </c>
      <c r="K92" s="4">
        <f t="shared" si="1"/>
        <v>-1193.5424578064599</v>
      </c>
      <c r="L92" s="4" t="str">
        <f>INDEX('Revised FFS Payment Calc'!A:A,MATCH(A:A,'Revised FFS Payment Calc'!A:A,0))</f>
        <v>176354201</v>
      </c>
    </row>
    <row r="93" spans="1:12">
      <c r="A93" s="3" t="s">
        <v>1558</v>
      </c>
      <c r="B93" s="30" t="s">
        <v>1560</v>
      </c>
      <c r="C93" s="3" t="s">
        <v>1559</v>
      </c>
      <c r="D93" s="3" t="s">
        <v>1558</v>
      </c>
      <c r="E93" s="24" t="s">
        <v>1696</v>
      </c>
      <c r="F93" s="4" t="str">
        <f>INDEX('Revised FFS Payment Calc'!E:E,MATCH(A:A,'Revised FFS Payment Calc'!A:A,0))</f>
        <v>Private</v>
      </c>
      <c r="G93" s="25" t="s">
        <v>1176</v>
      </c>
      <c r="H93" s="26">
        <v>2187808.0299999998</v>
      </c>
      <c r="I93" s="27">
        <v>147430.10999999999</v>
      </c>
      <c r="J93" s="2">
        <v>309159.5282468212</v>
      </c>
      <c r="K93" s="4">
        <f t="shared" si="1"/>
        <v>161729.41824682121</v>
      </c>
      <c r="L93" s="4" t="str">
        <f>INDEX('Revised FFS Payment Calc'!A:A,MATCH(A:A,'Revised FFS Payment Calc'!A:A,0))</f>
        <v>378029801</v>
      </c>
    </row>
    <row r="94" spans="1:12">
      <c r="A94" s="3" t="s">
        <v>848</v>
      </c>
      <c r="B94" s="30" t="s">
        <v>849</v>
      </c>
      <c r="C94" s="3" t="s">
        <v>1312</v>
      </c>
      <c r="D94" s="3" t="s">
        <v>848</v>
      </c>
      <c r="E94" s="24" t="s">
        <v>1950</v>
      </c>
      <c r="F94" s="4" t="str">
        <f>INDEX('Revised FFS Payment Calc'!E:E,MATCH(A:A,'Revised FFS Payment Calc'!A:A,0))</f>
        <v>NSGO</v>
      </c>
      <c r="G94" s="25" t="s">
        <v>1172</v>
      </c>
      <c r="H94" s="26">
        <v>158594.81</v>
      </c>
      <c r="I94" s="27">
        <v>62646.39</v>
      </c>
      <c r="J94" s="2">
        <v>45762.918243332337</v>
      </c>
      <c r="K94" s="4">
        <f t="shared" si="1"/>
        <v>-16883.471756667663</v>
      </c>
      <c r="L94" s="4" t="str">
        <f>INDEX('Revised FFS Payment Calc'!A:A,MATCH(A:A,'Revised FFS Payment Calc'!A:A,0))</f>
        <v>136330112</v>
      </c>
    </row>
    <row r="95" spans="1:12">
      <c r="A95" s="3" t="s">
        <v>1162</v>
      </c>
      <c r="B95" s="30" t="s">
        <v>1361</v>
      </c>
      <c r="C95" s="3" t="s">
        <v>1360</v>
      </c>
      <c r="D95" s="3" t="s">
        <v>1162</v>
      </c>
      <c r="E95" s="24" t="s">
        <v>1951</v>
      </c>
      <c r="F95" s="4" t="str">
        <f>INDEX('Revised FFS Payment Calc'!E:E,MATCH(A:A,'Revised FFS Payment Calc'!A:A,0))</f>
        <v>NSGO</v>
      </c>
      <c r="G95" s="25" t="s">
        <v>1176</v>
      </c>
      <c r="H95" s="26">
        <v>62506223.079999998</v>
      </c>
      <c r="I95" s="27">
        <v>8397550.2599999998</v>
      </c>
      <c r="J95" s="2">
        <v>14353566.257012606</v>
      </c>
      <c r="K95" s="4">
        <f t="shared" si="1"/>
        <v>5956015.9970126059</v>
      </c>
      <c r="L95" s="4" t="str">
        <f>INDEX('Revised FFS Payment Calc'!A:A,MATCH(A:A,'Revised FFS Payment Calc'!A:A,0))</f>
        <v>127295703</v>
      </c>
    </row>
    <row r="96" spans="1:12">
      <c r="A96" s="3" t="s">
        <v>524</v>
      </c>
      <c r="B96" s="30" t="s">
        <v>525</v>
      </c>
      <c r="C96" s="3" t="s">
        <v>1404</v>
      </c>
      <c r="D96" s="3" t="s">
        <v>524</v>
      </c>
      <c r="E96" s="24" t="s">
        <v>1697</v>
      </c>
      <c r="F96" s="4" t="str">
        <f>INDEX('Revised FFS Payment Calc'!E:E,MATCH(A:A,'Revised FFS Payment Calc'!A:A,0))</f>
        <v>Private</v>
      </c>
      <c r="G96" s="25" t="s">
        <v>1176</v>
      </c>
      <c r="H96" s="26">
        <v>282324.81</v>
      </c>
      <c r="I96" s="27">
        <v>17919.349999999999</v>
      </c>
      <c r="J96" s="2">
        <v>66223.620726753303</v>
      </c>
      <c r="K96" s="4">
        <f t="shared" si="1"/>
        <v>48304.270726753304</v>
      </c>
      <c r="L96" s="4" t="str">
        <f>INDEX('Revised FFS Payment Calc'!A:A,MATCH(A:A,'Revised FFS Payment Calc'!A:A,0))</f>
        <v>219336901</v>
      </c>
    </row>
    <row r="97" spans="1:12">
      <c r="A97" s="3" t="s">
        <v>815</v>
      </c>
      <c r="B97" s="30" t="s">
        <v>816</v>
      </c>
      <c r="C97" s="3" t="s">
        <v>1341</v>
      </c>
      <c r="D97" s="3" t="s">
        <v>815</v>
      </c>
      <c r="E97" s="24" t="s">
        <v>1698</v>
      </c>
      <c r="F97" s="4" t="str">
        <f>INDEX('Revised FFS Payment Calc'!E:E,MATCH(A:A,'Revised FFS Payment Calc'!A:A,0))</f>
        <v>Private</v>
      </c>
      <c r="G97" s="25" t="s">
        <v>1176</v>
      </c>
      <c r="H97" s="26">
        <v>2698641.25</v>
      </c>
      <c r="I97" s="27">
        <v>127395.63</v>
      </c>
      <c r="J97" s="2">
        <v>357376.54882516287</v>
      </c>
      <c r="K97" s="4">
        <f t="shared" si="1"/>
        <v>229980.91882516287</v>
      </c>
      <c r="L97" s="4" t="str">
        <f>INDEX('Revised FFS Payment Calc'!A:A,MATCH(A:A,'Revised FFS Payment Calc'!A:A,0))</f>
        <v>354018901</v>
      </c>
    </row>
    <row r="98" spans="1:12">
      <c r="A98" s="3" t="s">
        <v>860</v>
      </c>
      <c r="B98" s="30" t="s">
        <v>861</v>
      </c>
      <c r="C98" s="3" t="s">
        <v>1308</v>
      </c>
      <c r="D98" s="3" t="s">
        <v>860</v>
      </c>
      <c r="E98" s="24" t="s">
        <v>1952</v>
      </c>
      <c r="F98" s="4" t="str">
        <f>INDEX('Revised FFS Payment Calc'!E:E,MATCH(A:A,'Revised FFS Payment Calc'!A:A,0))</f>
        <v>Private</v>
      </c>
      <c r="G98" s="25" t="s">
        <v>1176</v>
      </c>
      <c r="H98" s="26">
        <v>1588893.4</v>
      </c>
      <c r="I98" s="27">
        <v>110033.28</v>
      </c>
      <c r="J98" s="2">
        <v>342819.50129583169</v>
      </c>
      <c r="K98" s="4">
        <f t="shared" si="1"/>
        <v>232786.2212958317</v>
      </c>
      <c r="L98" s="4" t="str">
        <f>INDEX('Revised FFS Payment Calc'!A:A,MATCH(A:A,'Revised FFS Payment Calc'!A:A,0))</f>
        <v>135225404</v>
      </c>
    </row>
    <row r="99" spans="1:12">
      <c r="A99" s="3" t="s">
        <v>270</v>
      </c>
      <c r="B99" s="30" t="s">
        <v>271</v>
      </c>
      <c r="C99" s="3" t="s">
        <v>1305</v>
      </c>
      <c r="D99" s="3" t="s">
        <v>270</v>
      </c>
      <c r="E99" s="24" t="s">
        <v>1953</v>
      </c>
      <c r="F99" s="4" t="str">
        <f>INDEX('Revised FFS Payment Calc'!E:E,MATCH(A:A,'Revised FFS Payment Calc'!A:A,0))</f>
        <v>Private</v>
      </c>
      <c r="G99" s="25" t="s">
        <v>1176</v>
      </c>
      <c r="H99" s="26">
        <v>1394281.53</v>
      </c>
      <c r="I99" s="27">
        <v>92501.83</v>
      </c>
      <c r="J99" s="2">
        <v>337387.89593674475</v>
      </c>
      <c r="K99" s="4">
        <f t="shared" si="1"/>
        <v>244886.06593674474</v>
      </c>
      <c r="L99" s="4" t="str">
        <f>INDEX('Revised FFS Payment Calc'!A:A,MATCH(A:A,'Revised FFS Payment Calc'!A:A,0))</f>
        <v>158980601</v>
      </c>
    </row>
    <row r="100" spans="1:12">
      <c r="A100" s="3" t="s">
        <v>273</v>
      </c>
      <c r="B100" s="30" t="s">
        <v>274</v>
      </c>
      <c r="C100" s="3" t="s">
        <v>1306</v>
      </c>
      <c r="D100" s="3" t="s">
        <v>273</v>
      </c>
      <c r="E100" s="24" t="s">
        <v>1954</v>
      </c>
      <c r="F100" s="4" t="str">
        <f>INDEX('Revised FFS Payment Calc'!E:E,MATCH(A:A,'Revised FFS Payment Calc'!A:A,0))</f>
        <v>Private</v>
      </c>
      <c r="G100" s="25" t="s">
        <v>1176</v>
      </c>
      <c r="H100" s="26">
        <v>312397.88</v>
      </c>
      <c r="I100" s="27">
        <v>21944.85</v>
      </c>
      <c r="J100" s="2">
        <v>62468.68836378686</v>
      </c>
      <c r="K100" s="4">
        <f t="shared" si="1"/>
        <v>40523.838363786861</v>
      </c>
      <c r="L100" s="4" t="str">
        <f>INDEX('Revised FFS Payment Calc'!A:A,MATCH(A:A,'Revised FFS Payment Calc'!A:A,0))</f>
        <v>158977201</v>
      </c>
    </row>
    <row r="101" spans="1:12">
      <c r="A101" s="3" t="s">
        <v>910</v>
      </c>
      <c r="B101" s="30" t="s">
        <v>911</v>
      </c>
      <c r="C101" s="3" t="s">
        <v>1554</v>
      </c>
      <c r="D101" s="3" t="s">
        <v>910</v>
      </c>
      <c r="E101" s="24" t="s">
        <v>1955</v>
      </c>
      <c r="F101" s="4" t="str">
        <f>INDEX('Revised FFS Payment Calc'!E:E,MATCH(A:A,'Revised FFS Payment Calc'!A:A,0))</f>
        <v>NSGO</v>
      </c>
      <c r="G101" s="25" t="s">
        <v>1176</v>
      </c>
      <c r="H101" s="26">
        <v>592170.19999999995</v>
      </c>
      <c r="I101" s="27">
        <v>107646.97</v>
      </c>
      <c r="J101" s="2">
        <v>145414.64820823004</v>
      </c>
      <c r="K101" s="4">
        <f t="shared" si="1"/>
        <v>37767.678208230034</v>
      </c>
      <c r="L101" s="4" t="str">
        <f>INDEX('Revised FFS Payment Calc'!A:A,MATCH(A:A,'Revised FFS Payment Calc'!A:A,0))</f>
        <v>130606006</v>
      </c>
    </row>
    <row r="102" spans="1:12">
      <c r="A102" s="3" t="s">
        <v>276</v>
      </c>
      <c r="B102" s="30" t="s">
        <v>277</v>
      </c>
      <c r="C102" s="3" t="s">
        <v>1299</v>
      </c>
      <c r="D102" s="3" t="s">
        <v>276</v>
      </c>
      <c r="E102" s="24" t="s">
        <v>1956</v>
      </c>
      <c r="F102" s="4" t="str">
        <f>INDEX('Revised FFS Payment Calc'!E:E,MATCH(A:A,'Revised FFS Payment Calc'!A:A,0))</f>
        <v>Private</v>
      </c>
      <c r="G102" s="25" t="s">
        <v>1176</v>
      </c>
      <c r="H102" s="26">
        <v>6048951.0800000001</v>
      </c>
      <c r="I102" s="27">
        <v>810434.52</v>
      </c>
      <c r="J102" s="2">
        <v>1443443.128180868</v>
      </c>
      <c r="K102" s="4">
        <f t="shared" si="1"/>
        <v>633008.60818086797</v>
      </c>
      <c r="L102" s="4" t="str">
        <f>INDEX('Revised FFS Payment Calc'!A:A,MATCH(A:A,'Revised FFS Payment Calc'!A:A,0))</f>
        <v>186599001</v>
      </c>
    </row>
    <row r="103" spans="1:12">
      <c r="A103" s="3" t="s">
        <v>854</v>
      </c>
      <c r="B103" s="30" t="s">
        <v>855</v>
      </c>
      <c r="C103" s="3" t="s">
        <v>1307</v>
      </c>
      <c r="D103" s="3" t="s">
        <v>854</v>
      </c>
      <c r="E103" s="24" t="s">
        <v>1957</v>
      </c>
      <c r="F103" s="4" t="str">
        <f>INDEX('Revised FFS Payment Calc'!E:E,MATCH(A:A,'Revised FFS Payment Calc'!A:A,0))</f>
        <v>Private</v>
      </c>
      <c r="G103" s="25" t="s">
        <v>1176</v>
      </c>
      <c r="H103" s="26">
        <v>4892804.43</v>
      </c>
      <c r="I103" s="27">
        <v>475037.07</v>
      </c>
      <c r="J103" s="2">
        <v>1169642.3652705634</v>
      </c>
      <c r="K103" s="4">
        <f t="shared" si="1"/>
        <v>694605.29527056334</v>
      </c>
      <c r="L103" s="4" t="str">
        <f>INDEX('Revised FFS Payment Calc'!A:A,MATCH(A:A,'Revised FFS Payment Calc'!A:A,0))</f>
        <v>137265806</v>
      </c>
    </row>
    <row r="104" spans="1:12">
      <c r="A104" s="3" t="s">
        <v>1158</v>
      </c>
      <c r="B104" s="30" t="s">
        <v>1552</v>
      </c>
      <c r="C104" s="3" t="s">
        <v>1551</v>
      </c>
      <c r="D104" s="3" t="s">
        <v>1158</v>
      </c>
      <c r="E104" s="24" t="s">
        <v>1958</v>
      </c>
      <c r="F104" s="4" t="str">
        <f>INDEX('Revised FFS Payment Calc'!E:E,MATCH(A:A,'Revised FFS Payment Calc'!A:A,0))</f>
        <v>Private</v>
      </c>
      <c r="G104" s="25" t="s">
        <v>1176</v>
      </c>
      <c r="H104" s="26">
        <v>8132595.2300000004</v>
      </c>
      <c r="I104" s="27">
        <v>306975.96999999997</v>
      </c>
      <c r="J104" s="2">
        <v>1024055.054619944</v>
      </c>
      <c r="K104" s="4">
        <f t="shared" si="1"/>
        <v>717079.08461994398</v>
      </c>
      <c r="L104" s="4" t="str">
        <f>INDEX('Revised FFS Payment Calc'!A:A,MATCH(A:A,'Revised FFS Payment Calc'!A:A,0))</f>
        <v>094118902</v>
      </c>
    </row>
    <row r="105" spans="1:12">
      <c r="A105" s="3" t="s">
        <v>84</v>
      </c>
      <c r="B105" s="30" t="s">
        <v>85</v>
      </c>
      <c r="C105" s="3" t="s">
        <v>1797</v>
      </c>
      <c r="D105" s="3" t="s">
        <v>84</v>
      </c>
      <c r="E105" s="24" t="s">
        <v>2106</v>
      </c>
      <c r="F105" s="4" t="str">
        <f>INDEX('Revised FFS Payment Calc'!E:E,MATCH(A:A,'Revised FFS Payment Calc'!A:A,0))</f>
        <v>NSGO</v>
      </c>
      <c r="G105" s="25" t="s">
        <v>1172</v>
      </c>
      <c r="H105" s="26">
        <v>191012.96</v>
      </c>
      <c r="I105" s="27">
        <v>54149.88</v>
      </c>
      <c r="J105" s="2">
        <v>29916.886823858677</v>
      </c>
      <c r="K105" s="4">
        <f t="shared" si="1"/>
        <v>-24232.993176141321</v>
      </c>
      <c r="L105" s="4" t="str">
        <f>INDEX('Revised FFS Payment Calc'!A:A,MATCH(A:A,'Revised FFS Payment Calc'!A:A,0))</f>
        <v>217884004</v>
      </c>
    </row>
    <row r="106" spans="1:12">
      <c r="A106" s="3" t="s">
        <v>533</v>
      </c>
      <c r="B106" s="30" t="s">
        <v>534</v>
      </c>
      <c r="C106" s="3" t="s">
        <v>1548</v>
      </c>
      <c r="D106" s="3" t="s">
        <v>533</v>
      </c>
      <c r="E106" s="24" t="s">
        <v>1959</v>
      </c>
      <c r="F106" s="4" t="str">
        <f>INDEX('Revised FFS Payment Calc'!E:E,MATCH(A:A,'Revised FFS Payment Calc'!A:A,0))</f>
        <v>Private</v>
      </c>
      <c r="G106" s="25" t="s">
        <v>1176</v>
      </c>
      <c r="H106" s="26">
        <v>569609.86</v>
      </c>
      <c r="I106" s="27">
        <v>46820.94</v>
      </c>
      <c r="J106" s="2">
        <v>149612.7417233366</v>
      </c>
      <c r="K106" s="4">
        <f t="shared" si="1"/>
        <v>102791.8017233366</v>
      </c>
      <c r="L106" s="4" t="str">
        <f>INDEX('Revised FFS Payment Calc'!A:A,MATCH(A:A,'Revised FFS Payment Calc'!A:A,0))</f>
        <v>112727605</v>
      </c>
    </row>
    <row r="107" spans="1:12">
      <c r="A107" s="3" t="s">
        <v>1100</v>
      </c>
      <c r="B107" s="30" t="s">
        <v>1101</v>
      </c>
      <c r="C107" s="3" t="s">
        <v>1556</v>
      </c>
      <c r="D107" s="3" t="s">
        <v>1100</v>
      </c>
      <c r="E107" s="24" t="s">
        <v>1960</v>
      </c>
      <c r="F107" s="4" t="str">
        <f>INDEX('Revised FFS Payment Calc'!E:E,MATCH(A:A,'Revised FFS Payment Calc'!A:A,0))</f>
        <v>Private</v>
      </c>
      <c r="G107" s="25" t="s">
        <v>1176</v>
      </c>
      <c r="H107" s="26">
        <v>16734675.050000001</v>
      </c>
      <c r="I107" s="27">
        <v>2212065.9</v>
      </c>
      <c r="J107" s="2">
        <v>5007545.4348186981</v>
      </c>
      <c r="K107" s="4">
        <f t="shared" si="1"/>
        <v>2795479.5348186982</v>
      </c>
      <c r="L107" s="4" t="str">
        <f>INDEX('Revised FFS Payment Calc'!A:A,MATCH(A:A,'Revised FFS Payment Calc'!A:A,0))</f>
        <v>160709501</v>
      </c>
    </row>
    <row r="108" spans="1:12">
      <c r="A108" s="3" t="s">
        <v>633</v>
      </c>
      <c r="B108" s="30" t="s">
        <v>634</v>
      </c>
      <c r="C108" s="3" t="s">
        <v>1455</v>
      </c>
      <c r="D108" s="3" t="s">
        <v>633</v>
      </c>
      <c r="E108" s="24" t="s">
        <v>1825</v>
      </c>
      <c r="F108" s="4" t="str">
        <f>INDEX('Revised FFS Payment Calc'!E:E,MATCH(A:A,'Revised FFS Payment Calc'!A:A,0))</f>
        <v>Private</v>
      </c>
      <c r="G108" s="25" t="s">
        <v>1176</v>
      </c>
      <c r="H108" s="26">
        <v>7011173.9900000002</v>
      </c>
      <c r="I108" s="27">
        <v>610212.65</v>
      </c>
      <c r="J108" s="2">
        <v>1067673.9874154155</v>
      </c>
      <c r="K108" s="4">
        <f t="shared" si="1"/>
        <v>457461.33741541544</v>
      </c>
      <c r="L108" s="4" t="str">
        <f>INDEX('Revised FFS Payment Calc'!A:A,MATCH(A:A,'Revised FFS Payment Calc'!A:A,0))</f>
        <v>094186602</v>
      </c>
    </row>
    <row r="109" spans="1:12">
      <c r="A109" s="3" t="s">
        <v>87</v>
      </c>
      <c r="B109" s="30" t="s">
        <v>88</v>
      </c>
      <c r="C109" s="3" t="s">
        <v>1547</v>
      </c>
      <c r="D109" s="3" t="s">
        <v>87</v>
      </c>
      <c r="E109" s="24" t="s">
        <v>1546</v>
      </c>
      <c r="F109" s="4" t="str">
        <f>INDEX('Revised FFS Payment Calc'!E:E,MATCH(A:A,'Revised FFS Payment Calc'!A:A,0))</f>
        <v>Private</v>
      </c>
      <c r="G109" s="25" t="s">
        <v>1176</v>
      </c>
      <c r="H109" s="26">
        <v>4776707.99</v>
      </c>
      <c r="I109" s="27">
        <v>861710.48</v>
      </c>
      <c r="J109" s="2">
        <v>2080967.3941542457</v>
      </c>
      <c r="K109" s="4">
        <f t="shared" si="1"/>
        <v>1219256.9141542458</v>
      </c>
      <c r="L109" s="4" t="str">
        <f>INDEX('Revised FFS Payment Calc'!A:A,MATCH(A:A,'Revised FFS Payment Calc'!A:A,0))</f>
        <v>132812205</v>
      </c>
    </row>
    <row r="110" spans="1:12">
      <c r="A110" s="3" t="s">
        <v>90</v>
      </c>
      <c r="B110" s="30" t="s">
        <v>91</v>
      </c>
      <c r="C110" s="3" t="s">
        <v>1545</v>
      </c>
      <c r="D110" s="3" t="s">
        <v>90</v>
      </c>
      <c r="E110" s="24" t="s">
        <v>1961</v>
      </c>
      <c r="F110" s="4" t="str">
        <f>INDEX('Revised FFS Payment Calc'!E:E,MATCH(A:A,'Revised FFS Payment Calc'!A:A,0))</f>
        <v>Private</v>
      </c>
      <c r="G110" s="25" t="s">
        <v>1176</v>
      </c>
      <c r="H110" s="26">
        <v>159186.71</v>
      </c>
      <c r="I110" s="27">
        <v>7926.43</v>
      </c>
      <c r="J110" s="2">
        <v>31576.992564230655</v>
      </c>
      <c r="K110" s="4">
        <f t="shared" si="1"/>
        <v>23650.562564230655</v>
      </c>
      <c r="L110" s="4" t="str">
        <f>INDEX('Revised FFS Payment Calc'!A:A,MATCH(A:A,'Revised FFS Payment Calc'!A:A,0))</f>
        <v>199210901</v>
      </c>
    </row>
    <row r="111" spans="1:12">
      <c r="A111" s="3" t="s">
        <v>536</v>
      </c>
      <c r="B111" s="30" t="s">
        <v>537</v>
      </c>
      <c r="C111" s="3" t="s">
        <v>1540</v>
      </c>
      <c r="D111" s="3" t="s">
        <v>536</v>
      </c>
      <c r="E111" s="24" t="s">
        <v>1699</v>
      </c>
      <c r="F111" s="4" t="str">
        <f>INDEX('Revised FFS Payment Calc'!E:E,MATCH(A:A,'Revised FFS Payment Calc'!A:A,0))</f>
        <v>NSGO</v>
      </c>
      <c r="G111" s="25" t="s">
        <v>1176</v>
      </c>
      <c r="H111" s="26">
        <v>75622.929999999993</v>
      </c>
      <c r="I111" s="27">
        <v>21616.78</v>
      </c>
      <c r="J111" s="2">
        <v>43963.23799589304</v>
      </c>
      <c r="K111" s="4">
        <f t="shared" si="1"/>
        <v>22346.457995893041</v>
      </c>
      <c r="L111" s="4" t="str">
        <f>INDEX('Revised FFS Payment Calc'!A:A,MATCH(A:A,'Revised FFS Payment Calc'!A:A,0))</f>
        <v>137074409</v>
      </c>
    </row>
    <row r="112" spans="1:12">
      <c r="A112" s="3" t="s">
        <v>96</v>
      </c>
      <c r="B112" s="30" t="s">
        <v>97</v>
      </c>
      <c r="C112" s="3" t="s">
        <v>1537</v>
      </c>
      <c r="D112" s="3" t="s">
        <v>96</v>
      </c>
      <c r="E112" s="24" t="s">
        <v>1536</v>
      </c>
      <c r="F112" s="4" t="str">
        <f>INDEX('Revised FFS Payment Calc'!E:E,MATCH(A:A,'Revised FFS Payment Calc'!A:A,0))</f>
        <v>Private</v>
      </c>
      <c r="G112" s="25" t="s">
        <v>1176</v>
      </c>
      <c r="H112" s="26">
        <v>105003.29</v>
      </c>
      <c r="I112" s="27">
        <v>22486.5</v>
      </c>
      <c r="J112" s="2">
        <v>49580.982637425623</v>
      </c>
      <c r="K112" s="4">
        <f t="shared" si="1"/>
        <v>27094.482637425623</v>
      </c>
      <c r="L112" s="4" t="str">
        <f>INDEX('Revised FFS Payment Calc'!A:A,MATCH(A:A,'Revised FFS Payment Calc'!A:A,0))</f>
        <v>311054601</v>
      </c>
    </row>
    <row r="113" spans="1:12">
      <c r="A113" s="3" t="s">
        <v>99</v>
      </c>
      <c r="B113" s="30" t="s">
        <v>100</v>
      </c>
      <c r="C113" s="3" t="s">
        <v>1535</v>
      </c>
      <c r="D113" s="3" t="s">
        <v>99</v>
      </c>
      <c r="E113" s="24" t="s">
        <v>1534</v>
      </c>
      <c r="F113" s="4" t="str">
        <f>INDEX('Revised FFS Payment Calc'!E:E,MATCH(A:A,'Revised FFS Payment Calc'!A:A,0))</f>
        <v>Private</v>
      </c>
      <c r="G113" s="25" t="s">
        <v>1176</v>
      </c>
      <c r="H113" s="26">
        <v>1940279.35</v>
      </c>
      <c r="I113" s="27">
        <v>211679.5</v>
      </c>
      <c r="J113" s="2">
        <v>598146.73265575373</v>
      </c>
      <c r="K113" s="4">
        <f t="shared" si="1"/>
        <v>386467.23265575373</v>
      </c>
      <c r="L113" s="4" t="str">
        <f>INDEX('Revised FFS Payment Calc'!A:A,MATCH(A:A,'Revised FFS Payment Calc'!A:A,0))</f>
        <v>291854201</v>
      </c>
    </row>
    <row r="114" spans="1:12">
      <c r="A114" s="3" t="s">
        <v>1529</v>
      </c>
      <c r="B114" s="30" t="s">
        <v>1531</v>
      </c>
      <c r="C114" s="3" t="s">
        <v>1530</v>
      </c>
      <c r="D114" s="3" t="s">
        <v>1529</v>
      </c>
      <c r="E114" s="24" t="s">
        <v>1700</v>
      </c>
      <c r="F114" s="4" t="str">
        <f>INDEX('Revised FFS Payment Calc'!E:E,MATCH(A:A,'Revised FFS Payment Calc'!A:A,0))</f>
        <v>Private</v>
      </c>
      <c r="G114" s="25" t="s">
        <v>1176</v>
      </c>
      <c r="H114" s="26">
        <v>8018.66</v>
      </c>
      <c r="I114" s="27">
        <v>835.82</v>
      </c>
      <c r="J114" s="2">
        <v>3390.2272795425379</v>
      </c>
      <c r="K114" s="4">
        <f t="shared" si="1"/>
        <v>2554.4072795425377</v>
      </c>
      <c r="L114" s="4" t="str">
        <f>INDEX('Revised FFS Payment Calc'!A:A,MATCH(A:A,'Revised FFS Payment Calc'!A:A,0))</f>
        <v>148322401</v>
      </c>
    </row>
    <row r="115" spans="1:12">
      <c r="A115" s="3" t="s">
        <v>542</v>
      </c>
      <c r="B115" s="30" t="s">
        <v>543</v>
      </c>
      <c r="C115" s="3" t="s">
        <v>1528</v>
      </c>
      <c r="D115" s="3" t="s">
        <v>542</v>
      </c>
      <c r="E115" s="24" t="s">
        <v>1701</v>
      </c>
      <c r="F115" s="4" t="str">
        <f>INDEX('Revised FFS Payment Calc'!E:E,MATCH(A:A,'Revised FFS Payment Calc'!A:A,0))</f>
        <v>NSGO</v>
      </c>
      <c r="G115" s="25" t="s">
        <v>1172</v>
      </c>
      <c r="H115" s="26">
        <v>4534</v>
      </c>
      <c r="I115" s="27">
        <v>1260.3699999999999</v>
      </c>
      <c r="J115" s="2">
        <v>1765.0194415711996</v>
      </c>
      <c r="K115" s="4">
        <f t="shared" si="1"/>
        <v>504.64944157119976</v>
      </c>
      <c r="L115" s="4" t="str">
        <f>INDEX('Revised FFS Payment Calc'!A:A,MATCH(A:A,'Revised FFS Payment Calc'!A:A,0))</f>
        <v>135034009</v>
      </c>
    </row>
    <row r="116" spans="1:12">
      <c r="A116" s="3" t="s">
        <v>249</v>
      </c>
      <c r="B116" s="30" t="s">
        <v>250</v>
      </c>
      <c r="C116" s="3" t="s">
        <v>1342</v>
      </c>
      <c r="D116" s="3" t="s">
        <v>249</v>
      </c>
      <c r="E116" s="24" t="s">
        <v>1702</v>
      </c>
      <c r="F116" s="4" t="str">
        <f>INDEX('Revised FFS Payment Calc'!E:E,MATCH(A:A,'Revised FFS Payment Calc'!A:A,0))</f>
        <v>Private</v>
      </c>
      <c r="G116" s="25" t="s">
        <v>1176</v>
      </c>
      <c r="H116" s="26">
        <v>548043.15</v>
      </c>
      <c r="I116" s="27">
        <v>39136.9</v>
      </c>
      <c r="J116" s="2">
        <v>99013.806346694866</v>
      </c>
      <c r="K116" s="4">
        <f t="shared" si="1"/>
        <v>59876.906346694865</v>
      </c>
      <c r="L116" s="4" t="str">
        <f>INDEX('Revised FFS Payment Calc'!A:A,MATCH(A:A,'Revised FFS Payment Calc'!A:A,0))</f>
        <v>121822403</v>
      </c>
    </row>
    <row r="117" spans="1:12">
      <c r="A117" s="3" t="s">
        <v>609</v>
      </c>
      <c r="B117" s="30" t="s">
        <v>610</v>
      </c>
      <c r="C117" s="3" t="s">
        <v>1473</v>
      </c>
      <c r="D117" s="3" t="s">
        <v>609</v>
      </c>
      <c r="E117" s="24" t="s">
        <v>1703</v>
      </c>
      <c r="F117" s="4" t="str">
        <f>INDEX('Revised FFS Payment Calc'!E:E,MATCH(A:A,'Revised FFS Payment Calc'!A:A,0))</f>
        <v>NSGO</v>
      </c>
      <c r="G117" s="25" t="s">
        <v>1176</v>
      </c>
      <c r="H117" s="26">
        <v>13343.71</v>
      </c>
      <c r="I117" s="27">
        <v>8057.29</v>
      </c>
      <c r="J117" s="2">
        <v>6641.2506995868371</v>
      </c>
      <c r="K117" s="4">
        <f t="shared" si="1"/>
        <v>-1416.0393004131629</v>
      </c>
      <c r="L117" s="4" t="str">
        <f>INDEX('Revised FFS Payment Calc'!A:A,MATCH(A:A,'Revised FFS Payment Calc'!A:A,0))</f>
        <v>119874904</v>
      </c>
    </row>
    <row r="118" spans="1:12">
      <c r="A118" s="3" t="s">
        <v>551</v>
      </c>
      <c r="B118" s="30" t="s">
        <v>552</v>
      </c>
      <c r="C118" s="3" t="s">
        <v>1524</v>
      </c>
      <c r="D118" s="3" t="s">
        <v>551</v>
      </c>
      <c r="E118" s="24" t="s">
        <v>1523</v>
      </c>
      <c r="F118" s="4" t="str">
        <f>INDEX('Revised FFS Payment Calc'!E:E,MATCH(A:A,'Revised FFS Payment Calc'!A:A,0))</f>
        <v>Private</v>
      </c>
      <c r="G118" s="25" t="s">
        <v>1176</v>
      </c>
      <c r="H118" s="26">
        <v>83538.87</v>
      </c>
      <c r="I118" s="27">
        <v>17388.64</v>
      </c>
      <c r="J118" s="2">
        <v>19355.887711952149</v>
      </c>
      <c r="K118" s="4">
        <f t="shared" si="1"/>
        <v>1967.24771195215</v>
      </c>
      <c r="L118" s="4" t="str">
        <f>INDEX('Revised FFS Payment Calc'!A:A,MATCH(A:A,'Revised FFS Payment Calc'!A:A,0))</f>
        <v>133367602</v>
      </c>
    </row>
    <row r="119" spans="1:12">
      <c r="A119" s="3" t="s">
        <v>1519</v>
      </c>
      <c r="B119" s="30" t="s">
        <v>1521</v>
      </c>
      <c r="C119" s="3" t="s">
        <v>1520</v>
      </c>
      <c r="D119" s="3" t="s">
        <v>1519</v>
      </c>
      <c r="E119" s="24" t="s">
        <v>1518</v>
      </c>
      <c r="F119" s="4" t="str">
        <f>INDEX('Revised FFS Payment Calc'!E:E,MATCH(A:A,'Revised FFS Payment Calc'!A:A,0))</f>
        <v>Private</v>
      </c>
      <c r="G119" s="25" t="s">
        <v>1176</v>
      </c>
      <c r="H119" s="26">
        <v>1025349.17</v>
      </c>
      <c r="I119" s="27">
        <v>104259.3</v>
      </c>
      <c r="J119" s="2">
        <v>296752.88773335144</v>
      </c>
      <c r="K119" s="4">
        <f t="shared" si="1"/>
        <v>192493.58773335145</v>
      </c>
      <c r="L119" s="4" t="str">
        <f>INDEX('Revised FFS Payment Calc'!A:A,MATCH(A:A,'Revised FFS Payment Calc'!A:A,0))</f>
        <v>354160901</v>
      </c>
    </row>
    <row r="120" spans="1:12">
      <c r="A120" s="3" t="s">
        <v>113</v>
      </c>
      <c r="B120" s="30" t="s">
        <v>114</v>
      </c>
      <c r="C120" s="3" t="s">
        <v>1517</v>
      </c>
      <c r="D120" s="3" t="s">
        <v>113</v>
      </c>
      <c r="E120" s="24" t="s">
        <v>1962</v>
      </c>
      <c r="F120" s="4" t="str">
        <f>INDEX('Revised FFS Payment Calc'!E:E,MATCH(A:A,'Revised FFS Payment Calc'!A:A,0))</f>
        <v>Private</v>
      </c>
      <c r="G120" s="25" t="s">
        <v>1176</v>
      </c>
      <c r="H120" s="26">
        <v>3091410.32</v>
      </c>
      <c r="I120" s="27">
        <v>333302.57</v>
      </c>
      <c r="J120" s="2">
        <v>469948.13428618014</v>
      </c>
      <c r="K120" s="4">
        <f t="shared" si="1"/>
        <v>136645.56428618013</v>
      </c>
      <c r="L120" s="4" t="str">
        <f>INDEX('Revised FFS Payment Calc'!A:A,MATCH(A:A,'Revised FFS Payment Calc'!A:A,0))</f>
        <v>365480801</v>
      </c>
    </row>
    <row r="121" spans="1:12">
      <c r="A121" s="3" t="s">
        <v>554</v>
      </c>
      <c r="B121" s="30" t="s">
        <v>555</v>
      </c>
      <c r="C121" s="3" t="s">
        <v>1704</v>
      </c>
      <c r="D121" s="3" t="s">
        <v>554</v>
      </c>
      <c r="E121" s="24" t="s">
        <v>1705</v>
      </c>
      <c r="F121" s="4" t="str">
        <f>INDEX('Revised FFS Payment Calc'!E:E,MATCH(A:A,'Revised FFS Payment Calc'!A:A,0))</f>
        <v>NSGO</v>
      </c>
      <c r="G121" s="25" t="s">
        <v>1172</v>
      </c>
      <c r="H121" s="26">
        <v>6994.58</v>
      </c>
      <c r="I121" s="27">
        <v>3839.23</v>
      </c>
      <c r="J121" s="2">
        <v>3291.5220926981515</v>
      </c>
      <c r="K121" s="4">
        <f t="shared" si="1"/>
        <v>-547.70790730184854</v>
      </c>
      <c r="L121" s="4" t="str">
        <f>INDEX('Revised FFS Payment Calc'!A:A,MATCH(A:A,'Revised FFS Payment Calc'!A:A,0))</f>
        <v>112692202</v>
      </c>
    </row>
    <row r="122" spans="1:12">
      <c r="A122" s="3" t="s">
        <v>377</v>
      </c>
      <c r="B122" s="30" t="s">
        <v>378</v>
      </c>
      <c r="C122" s="3" t="s">
        <v>1515</v>
      </c>
      <c r="D122" s="3" t="s">
        <v>377</v>
      </c>
      <c r="E122" s="24" t="s">
        <v>1963</v>
      </c>
      <c r="F122" s="4" t="str">
        <f>INDEX('Revised FFS Payment Calc'!E:E,MATCH(A:A,'Revised FFS Payment Calc'!A:A,0))</f>
        <v>Private</v>
      </c>
      <c r="G122" s="25" t="s">
        <v>1176</v>
      </c>
      <c r="H122" s="26">
        <v>1655181.21</v>
      </c>
      <c r="I122" s="27">
        <v>207391.08</v>
      </c>
      <c r="J122" s="2">
        <v>298686.82016042754</v>
      </c>
      <c r="K122" s="4">
        <f t="shared" si="1"/>
        <v>91295.740160427551</v>
      </c>
      <c r="L122" s="4" t="str">
        <f>INDEX('Revised FFS Payment Calc'!A:A,MATCH(A:A,'Revised FFS Payment Calc'!A:A,0))</f>
        <v>110803703</v>
      </c>
    </row>
    <row r="123" spans="1:12">
      <c r="A123" s="3" t="s">
        <v>108</v>
      </c>
      <c r="B123" s="30" t="s">
        <v>109</v>
      </c>
      <c r="C123" s="3" t="s">
        <v>1543</v>
      </c>
      <c r="D123" s="3" t="s">
        <v>108</v>
      </c>
      <c r="E123" s="24" t="s">
        <v>1964</v>
      </c>
      <c r="F123" s="4" t="str">
        <f>INDEX('Revised FFS Payment Calc'!E:E,MATCH(A:A,'Revised FFS Payment Calc'!A:A,0))</f>
        <v>Private</v>
      </c>
      <c r="G123" s="25" t="s">
        <v>1176</v>
      </c>
      <c r="H123" s="26">
        <v>51035.78</v>
      </c>
      <c r="I123" s="27">
        <v>5970.82</v>
      </c>
      <c r="J123" s="2">
        <v>12065.789806343679</v>
      </c>
      <c r="K123" s="4">
        <f t="shared" si="1"/>
        <v>6094.969806343679</v>
      </c>
      <c r="L123" s="4" t="str">
        <f>INDEX('Revised FFS Payment Calc'!A:A,MATCH(A:A,'Revised FFS Payment Calc'!A:A,0))</f>
        <v>376537203</v>
      </c>
    </row>
    <row r="124" spans="1:12">
      <c r="A124" s="3" t="s">
        <v>557</v>
      </c>
      <c r="B124" s="30" t="s">
        <v>558</v>
      </c>
      <c r="C124" s="3" t="s">
        <v>1514</v>
      </c>
      <c r="D124" s="3" t="s">
        <v>557</v>
      </c>
      <c r="E124" s="24" t="s">
        <v>1881</v>
      </c>
      <c r="F124" s="4" t="str">
        <f>INDEX('Revised FFS Payment Calc'!E:E,MATCH(A:A,'Revised FFS Payment Calc'!A:A,0))</f>
        <v>Private</v>
      </c>
      <c r="G124" s="25" t="s">
        <v>1172</v>
      </c>
      <c r="H124" s="26">
        <v>172924.37</v>
      </c>
      <c r="I124" s="27">
        <v>49536.56</v>
      </c>
      <c r="J124" s="2">
        <v>26905.439023418265</v>
      </c>
      <c r="K124" s="4">
        <f t="shared" si="1"/>
        <v>-22631.120976581733</v>
      </c>
      <c r="L124" s="4" t="str">
        <f>INDEX('Revised FFS Payment Calc'!A:A,MATCH(A:A,'Revised FFS Payment Calc'!A:A,0))</f>
        <v>112688004</v>
      </c>
    </row>
    <row r="125" spans="1:12">
      <c r="A125" s="3" t="s">
        <v>882</v>
      </c>
      <c r="B125" s="30" t="s">
        <v>883</v>
      </c>
      <c r="C125" s="3" t="s">
        <v>1283</v>
      </c>
      <c r="D125" s="3" t="s">
        <v>882</v>
      </c>
      <c r="E125" s="24" t="s">
        <v>1706</v>
      </c>
      <c r="F125" s="4" t="str">
        <f>INDEX('Revised FFS Payment Calc'!E:E,MATCH(A:A,'Revised FFS Payment Calc'!A:A,0))</f>
        <v>NSGO</v>
      </c>
      <c r="G125" s="25" t="s">
        <v>1176</v>
      </c>
      <c r="H125" s="26">
        <v>111393.81</v>
      </c>
      <c r="I125" s="27">
        <v>31014.12</v>
      </c>
      <c r="J125" s="2">
        <v>37997.927530337285</v>
      </c>
      <c r="K125" s="4">
        <f t="shared" si="1"/>
        <v>6983.8075303372862</v>
      </c>
      <c r="L125" s="4" t="str">
        <f>INDEX('Revised FFS Payment Calc'!A:A,MATCH(A:A,'Revised FFS Payment Calc'!A:A,0))</f>
        <v>216719901</v>
      </c>
    </row>
    <row r="126" spans="1:12">
      <c r="A126" s="3" t="s">
        <v>566</v>
      </c>
      <c r="B126" s="30" t="s">
        <v>567</v>
      </c>
      <c r="C126" s="3" t="s">
        <v>1508</v>
      </c>
      <c r="D126" s="3" t="s">
        <v>566</v>
      </c>
      <c r="E126" s="24" t="s">
        <v>1707</v>
      </c>
      <c r="F126" s="4" t="str">
        <f>INDEX('Revised FFS Payment Calc'!E:E,MATCH(A:A,'Revised FFS Payment Calc'!A:A,0))</f>
        <v>Private</v>
      </c>
      <c r="G126" s="25" t="s">
        <v>1172</v>
      </c>
      <c r="H126" s="26">
        <v>245414.93</v>
      </c>
      <c r="I126" s="27">
        <v>91756.38</v>
      </c>
      <c r="J126" s="2">
        <v>69069.835464217773</v>
      </c>
      <c r="K126" s="4">
        <f t="shared" si="1"/>
        <v>-22686.544535782232</v>
      </c>
      <c r="L126" s="4" t="str">
        <f>INDEX('Revised FFS Payment Calc'!A:A,MATCH(A:A,'Revised FFS Payment Calc'!A:A,0))</f>
        <v>197063401</v>
      </c>
    </row>
    <row r="127" spans="1:12">
      <c r="A127" s="3" t="s">
        <v>563</v>
      </c>
      <c r="B127" s="30" t="s">
        <v>564</v>
      </c>
      <c r="C127" s="3" t="s">
        <v>1511</v>
      </c>
      <c r="D127" s="3" t="s">
        <v>563</v>
      </c>
      <c r="E127" s="24" t="s">
        <v>1510</v>
      </c>
      <c r="F127" s="4" t="str">
        <f>INDEX('Revised FFS Payment Calc'!E:E,MATCH(A:A,'Revised FFS Payment Calc'!A:A,0))</f>
        <v>NSGO</v>
      </c>
      <c r="G127" s="25" t="s">
        <v>1176</v>
      </c>
      <c r="H127" s="26">
        <v>198139.24</v>
      </c>
      <c r="I127" s="27">
        <v>114419.38</v>
      </c>
      <c r="J127" s="2">
        <v>96782.645258713048</v>
      </c>
      <c r="K127" s="4">
        <f t="shared" si="1"/>
        <v>-17636.734741286957</v>
      </c>
      <c r="L127" s="4" t="str">
        <f>INDEX('Revised FFS Payment Calc'!A:A,MATCH(A:A,'Revised FFS Payment Calc'!A:A,0))</f>
        <v>121785303</v>
      </c>
    </row>
    <row r="128" spans="1:12">
      <c r="A128" s="3" t="s">
        <v>52</v>
      </c>
      <c r="B128" s="30" t="s">
        <v>53</v>
      </c>
      <c r="C128" s="3" t="s">
        <v>1495</v>
      </c>
      <c r="D128" s="3" t="s">
        <v>52</v>
      </c>
      <c r="E128" s="24" t="s">
        <v>1965</v>
      </c>
      <c r="F128" s="4" t="str">
        <f>INDEX('Revised FFS Payment Calc'!E:E,MATCH(A:A,'Revised FFS Payment Calc'!A:A,0))</f>
        <v>Private</v>
      </c>
      <c r="G128" s="25" t="s">
        <v>1176</v>
      </c>
      <c r="H128" s="26">
        <v>8318859.71</v>
      </c>
      <c r="I128" s="27">
        <v>565692.68000000005</v>
      </c>
      <c r="J128" s="2">
        <v>1588861.8133792698</v>
      </c>
      <c r="K128" s="4">
        <f t="shared" si="1"/>
        <v>1023169.1333792697</v>
      </c>
      <c r="L128" s="4" t="str">
        <f>INDEX('Revised FFS Payment Calc'!A:A,MATCH(A:A,'Revised FFS Payment Calc'!A:A,0))</f>
        <v>112667403</v>
      </c>
    </row>
    <row r="129" spans="1:12">
      <c r="A129" s="3" t="s">
        <v>34</v>
      </c>
      <c r="B129" s="30" t="s">
        <v>35</v>
      </c>
      <c r="C129" s="3" t="s">
        <v>1509</v>
      </c>
      <c r="D129" s="3" t="s">
        <v>34</v>
      </c>
      <c r="E129" s="24" t="s">
        <v>1966</v>
      </c>
      <c r="F129" s="4" t="str">
        <f>INDEX('Revised FFS Payment Calc'!E:E,MATCH(A:A,'Revised FFS Payment Calc'!A:A,0))</f>
        <v>NSGO</v>
      </c>
      <c r="G129" s="25" t="s">
        <v>1172</v>
      </c>
      <c r="H129" s="26">
        <v>29701.9</v>
      </c>
      <c r="I129" s="27">
        <v>7113.56</v>
      </c>
      <c r="J129" s="2">
        <v>4471.1786724201411</v>
      </c>
      <c r="K129" s="4">
        <f t="shared" si="1"/>
        <v>-2642.3813275798593</v>
      </c>
      <c r="L129" s="4" t="str">
        <f>INDEX('Revised FFS Payment Calc'!A:A,MATCH(A:A,'Revised FFS Payment Calc'!A:A,0))</f>
        <v>401736001</v>
      </c>
    </row>
    <row r="130" spans="1:12">
      <c r="A130" s="3" t="s">
        <v>651</v>
      </c>
      <c r="B130" s="30" t="s">
        <v>652</v>
      </c>
      <c r="C130" s="3" t="s">
        <v>1444</v>
      </c>
      <c r="D130" s="3" t="s">
        <v>651</v>
      </c>
      <c r="E130" s="24" t="s">
        <v>1967</v>
      </c>
      <c r="F130" s="4" t="str">
        <f>INDEX('Revised FFS Payment Calc'!E:E,MATCH(A:A,'Revised FFS Payment Calc'!A:A,0))</f>
        <v>Private</v>
      </c>
      <c r="G130" s="25" t="s">
        <v>1176</v>
      </c>
      <c r="H130" s="26">
        <v>135954.23000000001</v>
      </c>
      <c r="I130" s="27">
        <v>16547.009999999998</v>
      </c>
      <c r="J130" s="2">
        <v>43248.899506724956</v>
      </c>
      <c r="K130" s="4">
        <f t="shared" ref="K130:K193" si="2">J130-I130</f>
        <v>26701.889506724958</v>
      </c>
      <c r="L130" s="4" t="str">
        <f>INDEX('Revised FFS Payment Calc'!A:A,MATCH(A:A,'Revised FFS Payment Calc'!A:A,0))</f>
        <v>281514401</v>
      </c>
    </row>
    <row r="131" spans="1:12">
      <c r="A131" s="3" t="s">
        <v>125</v>
      </c>
      <c r="B131" s="30" t="s">
        <v>126</v>
      </c>
      <c r="C131" s="3" t="s">
        <v>1507</v>
      </c>
      <c r="D131" s="3" t="s">
        <v>125</v>
      </c>
      <c r="E131" s="24" t="s">
        <v>1708</v>
      </c>
      <c r="F131" s="4" t="str">
        <f>INDEX('Revised FFS Payment Calc'!E:E,MATCH(A:A,'Revised FFS Payment Calc'!A:A,0))</f>
        <v>NSGO</v>
      </c>
      <c r="G131" s="25" t="s">
        <v>1176</v>
      </c>
      <c r="H131" s="26">
        <v>105166.54</v>
      </c>
      <c r="I131" s="27">
        <v>25345.15</v>
      </c>
      <c r="J131" s="2">
        <v>43006.363362532786</v>
      </c>
      <c r="K131" s="4">
        <f t="shared" si="2"/>
        <v>17661.213362532784</v>
      </c>
      <c r="L131" s="4" t="str">
        <f>INDEX('Revised FFS Payment Calc'!A:A,MATCH(A:A,'Revised FFS Payment Calc'!A:A,0))</f>
        <v>346945401</v>
      </c>
    </row>
    <row r="132" spans="1:12">
      <c r="A132" s="3" t="s">
        <v>569</v>
      </c>
      <c r="B132" s="30" t="s">
        <v>570</v>
      </c>
      <c r="C132" s="3" t="s">
        <v>1506</v>
      </c>
      <c r="D132" s="3" t="s">
        <v>569</v>
      </c>
      <c r="E132" s="24" t="s">
        <v>1709</v>
      </c>
      <c r="F132" s="4" t="str">
        <f>INDEX('Revised FFS Payment Calc'!E:E,MATCH(A:A,'Revised FFS Payment Calc'!A:A,0))</f>
        <v>Private</v>
      </c>
      <c r="G132" s="25" t="s">
        <v>1172</v>
      </c>
      <c r="H132" s="26">
        <v>178654.16</v>
      </c>
      <c r="I132" s="27">
        <v>43156.01</v>
      </c>
      <c r="J132" s="2">
        <v>39570.004975237403</v>
      </c>
      <c r="K132" s="4">
        <f t="shared" si="2"/>
        <v>-3586.0050247625986</v>
      </c>
      <c r="L132" s="4" t="str">
        <f>INDEX('Revised FFS Payment Calc'!A:A,MATCH(A:A,'Revised FFS Payment Calc'!A:A,0))</f>
        <v>147918003</v>
      </c>
    </row>
    <row r="133" spans="1:12">
      <c r="A133" s="3" t="s">
        <v>1067</v>
      </c>
      <c r="B133" s="30" t="s">
        <v>1068</v>
      </c>
      <c r="C133" s="3" t="s">
        <v>1505</v>
      </c>
      <c r="D133" s="3" t="s">
        <v>1067</v>
      </c>
      <c r="E133" s="24" t="s">
        <v>1710</v>
      </c>
      <c r="F133" s="4" t="str">
        <f>INDEX('Revised FFS Payment Calc'!E:E,MATCH(A:A,'Revised FFS Payment Calc'!A:A,0))</f>
        <v>NSGO</v>
      </c>
      <c r="G133" s="25" t="s">
        <v>1176</v>
      </c>
      <c r="H133" s="26">
        <v>1019095.6</v>
      </c>
      <c r="I133" s="27">
        <v>168190.67</v>
      </c>
      <c r="J133" s="2">
        <v>352249.15982745291</v>
      </c>
      <c r="K133" s="4">
        <f t="shared" si="2"/>
        <v>184058.4898274529</v>
      </c>
      <c r="L133" s="4" t="str">
        <f>INDEX('Revised FFS Payment Calc'!A:A,MATCH(A:A,'Revised FFS Payment Calc'!A:A,0))</f>
        <v>138411709</v>
      </c>
    </row>
    <row r="134" spans="1:12">
      <c r="A134" s="3" t="s">
        <v>129</v>
      </c>
      <c r="B134" s="30" t="s">
        <v>130</v>
      </c>
      <c r="C134" s="3" t="s">
        <v>1504</v>
      </c>
      <c r="D134" s="3" t="s">
        <v>128</v>
      </c>
      <c r="E134" s="24" t="s">
        <v>1503</v>
      </c>
      <c r="F134" s="4" t="str">
        <f>INDEX('Revised FFS Payment Calc'!E:E,MATCH(A:A,'Revised FFS Payment Calc'!A:A,0))</f>
        <v>NSGO</v>
      </c>
      <c r="G134" s="25" t="s">
        <v>1172</v>
      </c>
      <c r="H134" s="26">
        <v>56063.71</v>
      </c>
      <c r="I134" s="27">
        <v>18619.7</v>
      </c>
      <c r="J134" s="2">
        <v>19299.115245081899</v>
      </c>
      <c r="K134" s="4">
        <f t="shared" si="2"/>
        <v>679.41524508189832</v>
      </c>
      <c r="L134" s="4" t="str">
        <f>INDEX('Revised FFS Payment Calc'!A:A,MATCH(A:A,'Revised FFS Payment Calc'!A:A,0))</f>
        <v>121792903</v>
      </c>
    </row>
    <row r="135" spans="1:12">
      <c r="A135" s="3" t="s">
        <v>1499</v>
      </c>
      <c r="B135" s="30" t="s">
        <v>1501</v>
      </c>
      <c r="C135" s="3" t="s">
        <v>1500</v>
      </c>
      <c r="D135" s="3" t="s">
        <v>1499</v>
      </c>
      <c r="E135" s="24" t="s">
        <v>1711</v>
      </c>
      <c r="F135" s="4" t="e">
        <f>INDEX('Revised FFS Payment Calc'!E:E,MATCH(A:A,'Revised FFS Payment Calc'!A:A,0))</f>
        <v>#N/A</v>
      </c>
      <c r="G135" s="25" t="s">
        <v>1176</v>
      </c>
      <c r="H135" s="26">
        <v>8495.49</v>
      </c>
      <c r="I135" s="27">
        <v>2569.98</v>
      </c>
      <c r="J135" s="2">
        <v>2746.00793307815</v>
      </c>
      <c r="K135" s="4">
        <f t="shared" si="2"/>
        <v>176.02793307815</v>
      </c>
      <c r="L135" s="4" t="e">
        <f>INDEX('Revised FFS Payment Calc'!A:A,MATCH(A:A,'Revised FFS Payment Calc'!A:A,0))</f>
        <v>#N/A</v>
      </c>
    </row>
    <row r="136" spans="1:12">
      <c r="A136" s="3" t="s">
        <v>576</v>
      </c>
      <c r="B136" s="30" t="s">
        <v>577</v>
      </c>
      <c r="C136" s="3" t="s">
        <v>1712</v>
      </c>
      <c r="D136" s="3" t="s">
        <v>576</v>
      </c>
      <c r="E136" s="24" t="s">
        <v>1968</v>
      </c>
      <c r="F136" s="4" t="str">
        <f>INDEX('Revised FFS Payment Calc'!E:E,MATCH(A:A,'Revised FFS Payment Calc'!A:A,0))</f>
        <v>NSGO</v>
      </c>
      <c r="G136" s="25" t="s">
        <v>1172</v>
      </c>
      <c r="H136" s="26">
        <v>12463.8</v>
      </c>
      <c r="I136" s="27">
        <v>4877.1000000000004</v>
      </c>
      <c r="J136" s="2">
        <v>7467.9380518926409</v>
      </c>
      <c r="K136" s="4">
        <f t="shared" si="2"/>
        <v>2590.8380518926406</v>
      </c>
      <c r="L136" s="4" t="str">
        <f>INDEX('Revised FFS Payment Calc'!A:A,MATCH(A:A,'Revised FFS Payment Calc'!A:A,0))</f>
        <v>094117105</v>
      </c>
    </row>
    <row r="137" spans="1:12">
      <c r="A137" s="3" t="s">
        <v>579</v>
      </c>
      <c r="B137" s="30" t="s">
        <v>580</v>
      </c>
      <c r="C137" s="3" t="s">
        <v>1498</v>
      </c>
      <c r="D137" s="3" t="s">
        <v>579</v>
      </c>
      <c r="E137" s="24" t="s">
        <v>1969</v>
      </c>
      <c r="F137" s="4" t="str">
        <f>INDEX('Revised FFS Payment Calc'!E:E,MATCH(A:A,'Revised FFS Payment Calc'!A:A,0))</f>
        <v>NSGO</v>
      </c>
      <c r="G137" s="25" t="s">
        <v>1172</v>
      </c>
      <c r="H137" s="26">
        <v>14375.14</v>
      </c>
      <c r="I137" s="27">
        <v>7657.27</v>
      </c>
      <c r="J137" s="2">
        <v>5385.2271269936664</v>
      </c>
      <c r="K137" s="4">
        <f t="shared" si="2"/>
        <v>-2272.042873006334</v>
      </c>
      <c r="L137" s="4" t="str">
        <f>INDEX('Revised FFS Payment Calc'!A:A,MATCH(A:A,'Revised FFS Payment Calc'!A:A,0))</f>
        <v>121692107</v>
      </c>
    </row>
    <row r="138" spans="1:12">
      <c r="A138" s="3" t="s">
        <v>132</v>
      </c>
      <c r="B138" s="30" t="s">
        <v>133</v>
      </c>
      <c r="C138" s="3" t="s">
        <v>1497</v>
      </c>
      <c r="D138" s="3" t="s">
        <v>132</v>
      </c>
      <c r="E138" s="24" t="s">
        <v>1970</v>
      </c>
      <c r="F138" s="4" t="str">
        <f>INDEX('Revised FFS Payment Calc'!E:E,MATCH(A:A,'Revised FFS Payment Calc'!A:A,0))</f>
        <v>Private</v>
      </c>
      <c r="G138" s="25" t="s">
        <v>1176</v>
      </c>
      <c r="H138" s="26">
        <v>3588114.08</v>
      </c>
      <c r="I138" s="27">
        <v>177240.45</v>
      </c>
      <c r="J138" s="2">
        <v>798379.42341035081</v>
      </c>
      <c r="K138" s="4">
        <f t="shared" si="2"/>
        <v>621138.97341035074</v>
      </c>
      <c r="L138" s="4" t="str">
        <f>INDEX('Revised FFS Payment Calc'!A:A,MATCH(A:A,'Revised FFS Payment Calc'!A:A,0))</f>
        <v>154504801</v>
      </c>
    </row>
    <row r="139" spans="1:12">
      <c r="A139" s="3" t="s">
        <v>582</v>
      </c>
      <c r="B139" s="30" t="s">
        <v>583</v>
      </c>
      <c r="C139" s="3" t="s">
        <v>1496</v>
      </c>
      <c r="D139" s="3" t="s">
        <v>582</v>
      </c>
      <c r="E139" s="24" t="s">
        <v>1971</v>
      </c>
      <c r="F139" s="4" t="str">
        <f>INDEX('Revised FFS Payment Calc'!E:E,MATCH(A:A,'Revised FFS Payment Calc'!A:A,0))</f>
        <v>NSGO</v>
      </c>
      <c r="G139" s="25" t="s">
        <v>1176</v>
      </c>
      <c r="H139" s="26">
        <v>28930551.48</v>
      </c>
      <c r="I139" s="27">
        <v>7174393.54</v>
      </c>
      <c r="J139" s="2">
        <v>15854247.707913544</v>
      </c>
      <c r="K139" s="4">
        <f t="shared" si="2"/>
        <v>8679854.1679135449</v>
      </c>
      <c r="L139" s="4" t="str">
        <f>INDEX('Revised FFS Payment Calc'!A:A,MATCH(A:A,'Revised FFS Payment Calc'!A:A,0))</f>
        <v>133355104</v>
      </c>
    </row>
    <row r="140" spans="1:12">
      <c r="A140" s="3" t="s">
        <v>585</v>
      </c>
      <c r="B140" s="30" t="s">
        <v>586</v>
      </c>
      <c r="C140" s="3" t="s">
        <v>1713</v>
      </c>
      <c r="D140" s="3" t="s">
        <v>585</v>
      </c>
      <c r="E140" s="24" t="s">
        <v>1714</v>
      </c>
      <c r="F140" s="4" t="str">
        <f>INDEX('Revised FFS Payment Calc'!E:E,MATCH(A:A,'Revised FFS Payment Calc'!A:A,0))</f>
        <v>NSGO</v>
      </c>
      <c r="G140" s="25" t="s">
        <v>1172</v>
      </c>
      <c r="H140" s="26">
        <v>19041.13</v>
      </c>
      <c r="I140" s="27">
        <v>6599.55</v>
      </c>
      <c r="J140" s="2">
        <v>7424.6766898455953</v>
      </c>
      <c r="K140" s="4">
        <f t="shared" si="2"/>
        <v>825.12668984559514</v>
      </c>
      <c r="L140" s="4" t="str">
        <f>INDEX('Revised FFS Payment Calc'!A:A,MATCH(A:A,'Revised FFS Payment Calc'!A:A,0))</f>
        <v>112702904</v>
      </c>
    </row>
    <row r="141" spans="1:12">
      <c r="A141" s="3" t="s">
        <v>431</v>
      </c>
      <c r="B141" s="30" t="s">
        <v>432</v>
      </c>
      <c r="C141" s="3" t="s">
        <v>1621</v>
      </c>
      <c r="D141" s="3" t="s">
        <v>431</v>
      </c>
      <c r="E141" s="24" t="s">
        <v>1972</v>
      </c>
      <c r="F141" s="4" t="str">
        <f>INDEX('Revised FFS Payment Calc'!E:E,MATCH(A:A,'Revised FFS Payment Calc'!A:A,0))</f>
        <v>Private</v>
      </c>
      <c r="G141" s="25" t="s">
        <v>1176</v>
      </c>
      <c r="H141" s="26">
        <v>5209942.32</v>
      </c>
      <c r="I141" s="27">
        <v>184734.4</v>
      </c>
      <c r="J141" s="2">
        <v>639006.13234564348</v>
      </c>
      <c r="K141" s="4">
        <f t="shared" si="2"/>
        <v>454271.73234564345</v>
      </c>
      <c r="L141" s="4" t="str">
        <f>INDEX('Revised FFS Payment Calc'!A:A,MATCH(A:A,'Revised FFS Payment Calc'!A:A,0))</f>
        <v>094187402</v>
      </c>
    </row>
    <row r="142" spans="1:12">
      <c r="A142" s="3" t="s">
        <v>141</v>
      </c>
      <c r="B142" s="30" t="s">
        <v>142</v>
      </c>
      <c r="C142" s="3" t="s">
        <v>1492</v>
      </c>
      <c r="D142" s="3" t="s">
        <v>141</v>
      </c>
      <c r="E142" s="24" t="s">
        <v>1491</v>
      </c>
      <c r="F142" s="4" t="str">
        <f>INDEX('Revised FFS Payment Calc'!E:E,MATCH(A:A,'Revised FFS Payment Calc'!A:A,0))</f>
        <v>Private</v>
      </c>
      <c r="G142" s="25" t="s">
        <v>1172</v>
      </c>
      <c r="H142" s="26">
        <v>36452.49</v>
      </c>
      <c r="I142" s="27">
        <v>13414.02</v>
      </c>
      <c r="J142" s="2">
        <v>11530.154387159855</v>
      </c>
      <c r="K142" s="4">
        <f t="shared" si="2"/>
        <v>-1883.8656128401453</v>
      </c>
      <c r="L142" s="4" t="str">
        <f>INDEX('Revised FFS Payment Calc'!A:A,MATCH(A:A,'Revised FFS Payment Calc'!A:A,0))</f>
        <v>322916301</v>
      </c>
    </row>
    <row r="143" spans="1:12">
      <c r="A143" s="3" t="s">
        <v>588</v>
      </c>
      <c r="B143" s="30" t="s">
        <v>589</v>
      </c>
      <c r="C143" s="3" t="s">
        <v>1490</v>
      </c>
      <c r="D143" s="3" t="s">
        <v>588</v>
      </c>
      <c r="E143" s="24" t="s">
        <v>1489</v>
      </c>
      <c r="F143" s="4" t="str">
        <f>INDEX('Revised FFS Payment Calc'!E:E,MATCH(A:A,'Revised FFS Payment Calc'!A:A,0))</f>
        <v>NSGO</v>
      </c>
      <c r="G143" s="25" t="s">
        <v>1176</v>
      </c>
      <c r="H143" s="26">
        <v>7097.17</v>
      </c>
      <c r="I143" s="27">
        <v>2884.56</v>
      </c>
      <c r="J143" s="2">
        <v>3954.7640417612329</v>
      </c>
      <c r="K143" s="4">
        <f t="shared" si="2"/>
        <v>1070.2040417612329</v>
      </c>
      <c r="L143" s="4" t="str">
        <f>INDEX('Revised FFS Payment Calc'!A:A,MATCH(A:A,'Revised FFS Payment Calc'!A:A,0))</f>
        <v>109588703</v>
      </c>
    </row>
    <row r="144" spans="1:12">
      <c r="A144" s="3" t="s">
        <v>591</v>
      </c>
      <c r="B144" s="30" t="s">
        <v>592</v>
      </c>
      <c r="C144" s="3" t="s">
        <v>1487</v>
      </c>
      <c r="D144" s="3" t="s">
        <v>591</v>
      </c>
      <c r="E144" s="24" t="s">
        <v>1486</v>
      </c>
      <c r="F144" s="4" t="str">
        <f>INDEX('Revised FFS Payment Calc'!E:E,MATCH(A:A,'Revised FFS Payment Calc'!A:A,0))</f>
        <v>Private</v>
      </c>
      <c r="G144" s="25" t="s">
        <v>1176</v>
      </c>
      <c r="H144" s="26">
        <v>7670285.75</v>
      </c>
      <c r="I144" s="27">
        <v>843112.74</v>
      </c>
      <c r="J144" s="2">
        <v>1472713.0678416928</v>
      </c>
      <c r="K144" s="4">
        <f t="shared" si="2"/>
        <v>629600.32784169284</v>
      </c>
      <c r="L144" s="4" t="str">
        <f>INDEX('Revised FFS Payment Calc'!A:A,MATCH(A:A,'Revised FFS Payment Calc'!A:A,0))</f>
        <v>138644310</v>
      </c>
    </row>
    <row r="145" spans="1:12">
      <c r="A145" s="3" t="s">
        <v>527</v>
      </c>
      <c r="B145" s="30" t="s">
        <v>528</v>
      </c>
      <c r="C145" s="3" t="s">
        <v>1555</v>
      </c>
      <c r="D145" s="3" t="s">
        <v>527</v>
      </c>
      <c r="E145" s="24" t="s">
        <v>1973</v>
      </c>
      <c r="F145" s="4" t="str">
        <f>INDEX('Revised FFS Payment Calc'!E:E,MATCH(A:A,'Revised FFS Payment Calc'!A:A,0))</f>
        <v>NSGO</v>
      </c>
      <c r="G145" s="25" t="s">
        <v>1176</v>
      </c>
      <c r="H145" s="26">
        <v>162842.96</v>
      </c>
      <c r="I145" s="27">
        <v>67221.87</v>
      </c>
      <c r="J145" s="2">
        <v>80695.847285810858</v>
      </c>
      <c r="K145" s="4">
        <f t="shared" si="2"/>
        <v>13473.977285810863</v>
      </c>
      <c r="L145" s="4" t="str">
        <f>INDEX('Revised FFS Payment Calc'!A:A,MATCH(A:A,'Revised FFS Payment Calc'!A:A,0))</f>
        <v>133544006</v>
      </c>
    </row>
    <row r="146" spans="1:12">
      <c r="A146" s="3" t="s">
        <v>147</v>
      </c>
      <c r="B146" s="30" t="s">
        <v>148</v>
      </c>
      <c r="C146" s="3" t="s">
        <v>1485</v>
      </c>
      <c r="D146" s="3" t="s">
        <v>147</v>
      </c>
      <c r="E146" s="24" t="s">
        <v>1974</v>
      </c>
      <c r="F146" s="4" t="str">
        <f>INDEX('Revised FFS Payment Calc'!E:E,MATCH(A:A,'Revised FFS Payment Calc'!A:A,0))</f>
        <v>Private</v>
      </c>
      <c r="G146" s="25" t="s">
        <v>1176</v>
      </c>
      <c r="H146" s="26">
        <v>138193.35</v>
      </c>
      <c r="I146" s="27">
        <v>11891.9</v>
      </c>
      <c r="J146" s="2">
        <v>47264.058393375206</v>
      </c>
      <c r="K146" s="4">
        <f t="shared" si="2"/>
        <v>35372.158393375204</v>
      </c>
      <c r="L146" s="4" t="str">
        <f>INDEX('Revised FFS Payment Calc'!A:A,MATCH(A:A,'Revised FFS Payment Calc'!A:A,0))</f>
        <v>361699701</v>
      </c>
    </row>
    <row r="147" spans="1:12">
      <c r="A147" s="3" t="s">
        <v>597</v>
      </c>
      <c r="B147" s="30" t="s">
        <v>598</v>
      </c>
      <c r="C147" s="3" t="s">
        <v>1482</v>
      </c>
      <c r="D147" s="3" t="s">
        <v>597</v>
      </c>
      <c r="E147" s="24" t="s">
        <v>1481</v>
      </c>
      <c r="F147" s="4" t="str">
        <f>INDEX('Revised FFS Payment Calc'!E:E,MATCH(A:A,'Revised FFS Payment Calc'!A:A,0))</f>
        <v>Private</v>
      </c>
      <c r="G147" s="25" t="s">
        <v>1176</v>
      </c>
      <c r="H147" s="26">
        <v>378759.15</v>
      </c>
      <c r="I147" s="27">
        <v>72253.34</v>
      </c>
      <c r="J147" s="2">
        <v>131884.81670755055</v>
      </c>
      <c r="K147" s="4">
        <f t="shared" si="2"/>
        <v>59631.476707550552</v>
      </c>
      <c r="L147" s="4" t="str">
        <f>INDEX('Revised FFS Payment Calc'!A:A,MATCH(A:A,'Revised FFS Payment Calc'!A:A,0))</f>
        <v>136430906</v>
      </c>
    </row>
    <row r="148" spans="1:12">
      <c r="A148" s="3" t="s">
        <v>1147</v>
      </c>
      <c r="B148" s="30" t="s">
        <v>1148</v>
      </c>
      <c r="C148" s="3" t="s">
        <v>1799</v>
      </c>
      <c r="D148" s="3" t="s">
        <v>1147</v>
      </c>
      <c r="E148" s="24" t="s">
        <v>1716</v>
      </c>
      <c r="F148" s="4" t="str">
        <f>INDEX('Revised FFS Payment Calc'!E:E,MATCH(A:A,'Revised FFS Payment Calc'!A:A,0))</f>
        <v>Private</v>
      </c>
      <c r="G148" s="25" t="s">
        <v>1172</v>
      </c>
      <c r="H148" s="26">
        <v>624109.23</v>
      </c>
      <c r="I148" s="27">
        <v>91459.94</v>
      </c>
      <c r="J148" s="2">
        <v>152631.56791359841</v>
      </c>
      <c r="K148" s="4">
        <f t="shared" si="2"/>
        <v>61171.627913598408</v>
      </c>
      <c r="L148" s="4" t="str">
        <f>INDEX('Revised FFS Payment Calc'!A:A,MATCH(A:A,'Revised FFS Payment Calc'!A:A,0))</f>
        <v>133252009</v>
      </c>
    </row>
    <row r="149" spans="1:12">
      <c r="A149" s="3" t="s">
        <v>600</v>
      </c>
      <c r="B149" s="30" t="s">
        <v>601</v>
      </c>
      <c r="C149" s="3" t="s">
        <v>1480</v>
      </c>
      <c r="D149" s="3" t="s">
        <v>600</v>
      </c>
      <c r="E149" s="24" t="s">
        <v>1479</v>
      </c>
      <c r="F149" s="4" t="str">
        <f>INDEX('Revised FFS Payment Calc'!E:E,MATCH(A:A,'Revised FFS Payment Calc'!A:A,0))</f>
        <v>Private</v>
      </c>
      <c r="G149" s="25" t="s">
        <v>1176</v>
      </c>
      <c r="H149" s="26">
        <v>4815698.1399999997</v>
      </c>
      <c r="I149" s="27">
        <v>431205.64</v>
      </c>
      <c r="J149" s="2">
        <v>1543988.701889995</v>
      </c>
      <c r="K149" s="4">
        <f t="shared" si="2"/>
        <v>1112783.0618899949</v>
      </c>
      <c r="L149" s="4" t="str">
        <f>INDEX('Revised FFS Payment Calc'!A:A,MATCH(A:A,'Revised FFS Payment Calc'!A:A,0))</f>
        <v>138962907</v>
      </c>
    </row>
    <row r="150" spans="1:12">
      <c r="A150" s="3" t="s">
        <v>915</v>
      </c>
      <c r="B150" s="30" t="s">
        <v>916</v>
      </c>
      <c r="C150" s="3" t="s">
        <v>1247</v>
      </c>
      <c r="D150" s="3" t="s">
        <v>915</v>
      </c>
      <c r="E150" s="24" t="s">
        <v>1975</v>
      </c>
      <c r="F150" s="4" t="str">
        <f>INDEX('Revised FFS Payment Calc'!E:E,MATCH(A:A,'Revised FFS Payment Calc'!A:A,0))</f>
        <v>Private</v>
      </c>
      <c r="G150" s="25" t="s">
        <v>1176</v>
      </c>
      <c r="H150" s="26">
        <v>1212252.77</v>
      </c>
      <c r="I150" s="27">
        <v>167255.9</v>
      </c>
      <c r="J150" s="2">
        <v>143254.67174611308</v>
      </c>
      <c r="K150" s="4">
        <f t="shared" si="2"/>
        <v>-24001.228253886919</v>
      </c>
      <c r="L150" s="4" t="str">
        <f>INDEX('Revised FFS Payment Calc'!A:A,MATCH(A:A,'Revised FFS Payment Calc'!A:A,0))</f>
        <v>369162801</v>
      </c>
    </row>
    <row r="151" spans="1:12">
      <c r="A151" s="3" t="s">
        <v>912</v>
      </c>
      <c r="B151" s="30" t="s">
        <v>913</v>
      </c>
      <c r="C151" s="3" t="s">
        <v>1248</v>
      </c>
      <c r="D151" s="3" t="s">
        <v>912</v>
      </c>
      <c r="E151" s="24" t="s">
        <v>1976</v>
      </c>
      <c r="F151" s="4" t="str">
        <f>INDEX('Revised FFS Payment Calc'!E:E,MATCH(A:A,'Revised FFS Payment Calc'!A:A,0))</f>
        <v>Private</v>
      </c>
      <c r="G151" s="25" t="s">
        <v>1176</v>
      </c>
      <c r="H151" s="26">
        <v>4072216.27</v>
      </c>
      <c r="I151" s="27">
        <v>186970.33</v>
      </c>
      <c r="J151" s="2">
        <v>548025.34929795633</v>
      </c>
      <c r="K151" s="4">
        <f t="shared" si="2"/>
        <v>361055.01929795637</v>
      </c>
      <c r="L151" s="4" t="str">
        <f>INDEX('Revised FFS Payment Calc'!A:A,MATCH(A:A,'Revised FFS Payment Calc'!A:A,0))</f>
        <v>196829901</v>
      </c>
    </row>
    <row r="152" spans="1:12">
      <c r="A152" s="3" t="s">
        <v>153</v>
      </c>
      <c r="B152" s="30" t="s">
        <v>154</v>
      </c>
      <c r="C152" s="3" t="s">
        <v>1477</v>
      </c>
      <c r="D152" s="3" t="s">
        <v>153</v>
      </c>
      <c r="E152" s="24" t="s">
        <v>1977</v>
      </c>
      <c r="F152" s="4" t="str">
        <f>INDEX('Revised FFS Payment Calc'!E:E,MATCH(A:A,'Revised FFS Payment Calc'!A:A,0))</f>
        <v>Private</v>
      </c>
      <c r="G152" s="25" t="s">
        <v>1176</v>
      </c>
      <c r="H152" s="26">
        <v>1136970.03</v>
      </c>
      <c r="I152" s="27">
        <v>91915.4</v>
      </c>
      <c r="J152" s="2">
        <v>182326.53292813324</v>
      </c>
      <c r="K152" s="4">
        <f t="shared" si="2"/>
        <v>90411.132928133244</v>
      </c>
      <c r="L152" s="4" t="str">
        <f>INDEX('Revised FFS Payment Calc'!A:A,MATCH(A:A,'Revised FFS Payment Calc'!A:A,0))</f>
        <v>336478801</v>
      </c>
    </row>
    <row r="153" spans="1:12">
      <c r="A153" s="3" t="s">
        <v>186</v>
      </c>
      <c r="B153" s="30" t="s">
        <v>187</v>
      </c>
      <c r="C153" s="3" t="s">
        <v>1419</v>
      </c>
      <c r="D153" s="3" t="s">
        <v>186</v>
      </c>
      <c r="E153" s="24" t="s">
        <v>1978</v>
      </c>
      <c r="F153" s="4" t="str">
        <f>INDEX('Revised FFS Payment Calc'!E:E,MATCH(A:A,'Revised FFS Payment Calc'!A:A,0))</f>
        <v>Private</v>
      </c>
      <c r="G153" s="25" t="s">
        <v>1176</v>
      </c>
      <c r="H153" s="26">
        <v>1259259.57</v>
      </c>
      <c r="I153" s="27">
        <v>272720.63</v>
      </c>
      <c r="J153" s="2">
        <v>242187.38463008439</v>
      </c>
      <c r="K153" s="4">
        <f t="shared" si="2"/>
        <v>-30533.245369915618</v>
      </c>
      <c r="L153" s="4" t="str">
        <f>INDEX('Revised FFS Payment Calc'!A:A,MATCH(A:A,'Revised FFS Payment Calc'!A:A,0))</f>
        <v>376837601</v>
      </c>
    </row>
    <row r="154" spans="1:12">
      <c r="A154" s="3" t="s">
        <v>603</v>
      </c>
      <c r="B154" s="30" t="s">
        <v>604</v>
      </c>
      <c r="C154" s="3" t="s">
        <v>1476</v>
      </c>
      <c r="D154" s="3" t="s">
        <v>603</v>
      </c>
      <c r="E154" s="24" t="s">
        <v>1979</v>
      </c>
      <c r="F154" s="4" t="str">
        <f>INDEX('Revised FFS Payment Calc'!E:E,MATCH(A:A,'Revised FFS Payment Calc'!A:A,0))</f>
        <v>Private</v>
      </c>
      <c r="G154" s="25" t="s">
        <v>1176</v>
      </c>
      <c r="H154" s="26">
        <v>6481525.4400000004</v>
      </c>
      <c r="I154" s="27">
        <v>356252.2</v>
      </c>
      <c r="J154" s="2">
        <v>1001052.141891724</v>
      </c>
      <c r="K154" s="4">
        <f t="shared" si="2"/>
        <v>644799.94189172401</v>
      </c>
      <c r="L154" s="4" t="str">
        <f>INDEX('Revised FFS Payment Calc'!A:A,MATCH(A:A,'Revised FFS Payment Calc'!A:A,0))</f>
        <v>193867201</v>
      </c>
    </row>
    <row r="155" spans="1:12">
      <c r="A155" s="3" t="s">
        <v>606</v>
      </c>
      <c r="B155" s="30" t="s">
        <v>607</v>
      </c>
      <c r="C155" s="3" t="s">
        <v>1474</v>
      </c>
      <c r="D155" s="3" t="s">
        <v>606</v>
      </c>
      <c r="E155" s="24" t="s">
        <v>1717</v>
      </c>
      <c r="F155" s="4" t="str">
        <f>INDEX('Revised FFS Payment Calc'!E:E,MATCH(A:A,'Revised FFS Payment Calc'!A:A,0))</f>
        <v>NSGO</v>
      </c>
      <c r="G155" s="25" t="s">
        <v>1176</v>
      </c>
      <c r="H155" s="26">
        <v>1480330.13</v>
      </c>
      <c r="I155" s="27">
        <v>233848.35</v>
      </c>
      <c r="J155" s="2">
        <v>502035.9202888076</v>
      </c>
      <c r="K155" s="4">
        <f t="shared" si="2"/>
        <v>268187.57028880762</v>
      </c>
      <c r="L155" s="4" t="str">
        <f>INDEX('Revised FFS Payment Calc'!A:A,MATCH(A:A,'Revised FFS Payment Calc'!A:A,0))</f>
        <v>131038504</v>
      </c>
    </row>
    <row r="156" spans="1:12">
      <c r="A156" s="3" t="s">
        <v>1895</v>
      </c>
      <c r="B156" s="30" t="s">
        <v>992</v>
      </c>
      <c r="C156" s="3" t="s">
        <v>1184</v>
      </c>
      <c r="D156" s="3" t="s">
        <v>991</v>
      </c>
      <c r="E156" s="24" t="s">
        <v>1980</v>
      </c>
      <c r="F156" s="4" t="str">
        <f>INDEX('Revised FFS Payment Calc'!E:E,MATCH(A:A,'Revised FFS Payment Calc'!A:A,0))</f>
        <v>Private</v>
      </c>
      <c r="G156" s="25" t="s">
        <v>1176</v>
      </c>
      <c r="H156" s="26">
        <v>635354.11</v>
      </c>
      <c r="I156" s="27">
        <v>73963.98</v>
      </c>
      <c r="J156" s="2">
        <v>178953.23027051691</v>
      </c>
      <c r="K156" s="4">
        <f t="shared" si="2"/>
        <v>104989.25027051692</v>
      </c>
      <c r="L156" s="4" t="str">
        <f>INDEX('Revised FFS Payment Calc'!A:A,MATCH(A:A,'Revised FFS Payment Calc'!A:A,0))</f>
        <v>412747401</v>
      </c>
    </row>
    <row r="157" spans="1:12">
      <c r="A157" s="3" t="s">
        <v>560</v>
      </c>
      <c r="B157" s="30" t="s">
        <v>561</v>
      </c>
      <c r="C157" s="3" t="s">
        <v>1718</v>
      </c>
      <c r="D157" s="3" t="s">
        <v>560</v>
      </c>
      <c r="E157" s="24" t="s">
        <v>1882</v>
      </c>
      <c r="F157" s="4" t="str">
        <f>INDEX('Revised FFS Payment Calc'!E:E,MATCH(A:A,'Revised FFS Payment Calc'!A:A,0))</f>
        <v>NSGO</v>
      </c>
      <c r="G157" s="25" t="s">
        <v>1172</v>
      </c>
      <c r="H157" s="26">
        <v>3501.75</v>
      </c>
      <c r="I157" s="27">
        <v>2439.15</v>
      </c>
      <c r="J157" s="2">
        <v>3007.6496082725148</v>
      </c>
      <c r="K157" s="4">
        <f t="shared" si="2"/>
        <v>568.49960827251471</v>
      </c>
      <c r="L157" s="4" t="str">
        <f>INDEX('Revised FFS Payment Calc'!A:A,MATCH(A:A,'Revised FFS Payment Calc'!A:A,0))</f>
        <v>112728403</v>
      </c>
    </row>
    <row r="158" spans="1:12">
      <c r="A158" s="3" t="s">
        <v>612</v>
      </c>
      <c r="B158" s="30" t="s">
        <v>613</v>
      </c>
      <c r="C158" s="3" t="s">
        <v>1472</v>
      </c>
      <c r="D158" s="3" t="s">
        <v>612</v>
      </c>
      <c r="E158" s="24" t="s">
        <v>1720</v>
      </c>
      <c r="F158" s="4" t="str">
        <f>INDEX('Revised FFS Payment Calc'!E:E,MATCH(A:A,'Revised FFS Payment Calc'!A:A,0))</f>
        <v>NSGO</v>
      </c>
      <c r="G158" s="25" t="s">
        <v>1172</v>
      </c>
      <c r="H158" s="26">
        <v>45494.86</v>
      </c>
      <c r="I158" s="27">
        <v>24499.79</v>
      </c>
      <c r="J158" s="2">
        <v>21827.041663793818</v>
      </c>
      <c r="K158" s="4">
        <f t="shared" si="2"/>
        <v>-2672.748336206183</v>
      </c>
      <c r="L158" s="4" t="str">
        <f>INDEX('Revised FFS Payment Calc'!A:A,MATCH(A:A,'Revised FFS Payment Calc'!A:A,0))</f>
        <v>121808305</v>
      </c>
    </row>
    <row r="159" spans="1:12">
      <c r="A159" s="3" t="s">
        <v>449</v>
      </c>
      <c r="B159" s="30" t="s">
        <v>450</v>
      </c>
      <c r="C159" s="3" t="s">
        <v>1273</v>
      </c>
      <c r="D159" s="3" t="s">
        <v>449</v>
      </c>
      <c r="E159" s="24" t="s">
        <v>1981</v>
      </c>
      <c r="F159" s="4" t="str">
        <f>INDEX('Revised FFS Payment Calc'!E:E,MATCH(A:A,'Revised FFS Payment Calc'!A:A,0))</f>
        <v>Private</v>
      </c>
      <c r="G159" s="25" t="s">
        <v>1176</v>
      </c>
      <c r="H159" s="26">
        <v>602058.56999999995</v>
      </c>
      <c r="I159" s="27">
        <v>85910.31</v>
      </c>
      <c r="J159" s="2">
        <v>143501.91187214295</v>
      </c>
      <c r="K159" s="4">
        <f t="shared" si="2"/>
        <v>57591.601872142957</v>
      </c>
      <c r="L159" s="4" t="str">
        <f>INDEX('Revised FFS Payment Calc'!A:A,MATCH(A:A,'Revised FFS Payment Calc'!A:A,0))</f>
        <v>112706003</v>
      </c>
    </row>
    <row r="160" spans="1:12">
      <c r="A160" s="3" t="s">
        <v>168</v>
      </c>
      <c r="B160" s="30" t="s">
        <v>169</v>
      </c>
      <c r="C160" s="3" t="s">
        <v>1469</v>
      </c>
      <c r="D160" s="3" t="s">
        <v>168</v>
      </c>
      <c r="E160" s="24" t="s">
        <v>1829</v>
      </c>
      <c r="F160" s="4" t="str">
        <f>INDEX('Revised FFS Payment Calc'!E:E,MATCH(A:A,'Revised FFS Payment Calc'!A:A,0))</f>
        <v>Private</v>
      </c>
      <c r="G160" s="25" t="s">
        <v>1176</v>
      </c>
      <c r="H160" s="26">
        <v>71313.399999999994</v>
      </c>
      <c r="I160" s="27">
        <v>17385.14</v>
      </c>
      <c r="J160" s="2">
        <v>40369.209800614975</v>
      </c>
      <c r="K160" s="4">
        <f t="shared" si="2"/>
        <v>22984.069800614976</v>
      </c>
      <c r="L160" s="4" t="str">
        <f>INDEX('Revised FFS Payment Calc'!A:A,MATCH(A:A,'Revised FFS Payment Calc'!A:A,0))</f>
        <v>168648701</v>
      </c>
    </row>
    <row r="161" spans="1:12">
      <c r="A161" s="3" t="s">
        <v>243</v>
      </c>
      <c r="B161" s="30" t="s">
        <v>244</v>
      </c>
      <c r="C161" s="3" t="s">
        <v>1721</v>
      </c>
      <c r="D161" s="3" t="s">
        <v>243</v>
      </c>
      <c r="E161" s="24" t="s">
        <v>1722</v>
      </c>
      <c r="F161" s="4" t="str">
        <f>INDEX('Revised FFS Payment Calc'!E:E,MATCH(A:A,'Revised FFS Payment Calc'!A:A,0))</f>
        <v>Private</v>
      </c>
      <c r="G161" s="25" t="s">
        <v>1172</v>
      </c>
      <c r="H161" s="26">
        <v>5513.26</v>
      </c>
      <c r="I161" s="27">
        <v>2323.94</v>
      </c>
      <c r="J161" s="2">
        <v>3480.9605689894561</v>
      </c>
      <c r="K161" s="4">
        <f t="shared" si="2"/>
        <v>1157.020568989456</v>
      </c>
      <c r="L161" s="4" t="str">
        <f>INDEX('Revised FFS Payment Calc'!A:A,MATCH(A:A,'Revised FFS Payment Calc'!A:A,0))</f>
        <v>206083201</v>
      </c>
    </row>
    <row r="162" spans="1:12">
      <c r="A162" s="3" t="s">
        <v>322</v>
      </c>
      <c r="B162" s="30" t="s">
        <v>323</v>
      </c>
      <c r="C162" s="3" t="s">
        <v>1211</v>
      </c>
      <c r="D162" s="3" t="s">
        <v>322</v>
      </c>
      <c r="E162" s="24" t="s">
        <v>1982</v>
      </c>
      <c r="F162" s="4" t="str">
        <f>INDEX('Revised FFS Payment Calc'!E:E,MATCH(A:A,'Revised FFS Payment Calc'!A:A,0))</f>
        <v>Private</v>
      </c>
      <c r="G162" s="25" t="s">
        <v>1176</v>
      </c>
      <c r="H162" s="26">
        <v>1385.9</v>
      </c>
      <c r="I162" s="27">
        <v>265.58</v>
      </c>
      <c r="J162" s="2">
        <v>355.55619023970263</v>
      </c>
      <c r="K162" s="4">
        <f t="shared" si="2"/>
        <v>89.976190239702646</v>
      </c>
      <c r="L162" s="4" t="str">
        <f>INDEX('Revised FFS Payment Calc'!A:A,MATCH(A:A,'Revised FFS Payment Calc'!A:A,0))</f>
        <v>149047601</v>
      </c>
    </row>
    <row r="163" spans="1:12">
      <c r="A163" s="3" t="s">
        <v>615</v>
      </c>
      <c r="B163" s="30" t="s">
        <v>616</v>
      </c>
      <c r="C163" s="3" t="s">
        <v>1468</v>
      </c>
      <c r="D163" s="3" t="s">
        <v>615</v>
      </c>
      <c r="E163" s="24" t="s">
        <v>1723</v>
      </c>
      <c r="F163" s="4" t="str">
        <f>INDEX('Revised FFS Payment Calc'!E:E,MATCH(A:A,'Revised FFS Payment Calc'!A:A,0))</f>
        <v>Private</v>
      </c>
      <c r="G163" s="25" t="s">
        <v>1176</v>
      </c>
      <c r="H163" s="26">
        <v>6015589.1100000003</v>
      </c>
      <c r="I163" s="27">
        <v>289858.61</v>
      </c>
      <c r="J163" s="2">
        <v>696217.97614238469</v>
      </c>
      <c r="K163" s="4">
        <f t="shared" si="2"/>
        <v>406359.36614238471</v>
      </c>
      <c r="L163" s="4" t="str">
        <f>INDEX('Revised FFS Payment Calc'!A:A,MATCH(A:A,'Revised FFS Payment Calc'!A:A,0))</f>
        <v>112724302</v>
      </c>
    </row>
    <row r="164" spans="1:12">
      <c r="A164" s="3" t="s">
        <v>618</v>
      </c>
      <c r="B164" s="30" t="s">
        <v>619</v>
      </c>
      <c r="C164" s="3" t="s">
        <v>1467</v>
      </c>
      <c r="D164" s="3" t="s">
        <v>618</v>
      </c>
      <c r="E164" s="24" t="s">
        <v>1466</v>
      </c>
      <c r="F164" s="4" t="str">
        <f>INDEX('Revised FFS Payment Calc'!E:E,MATCH(A:A,'Revised FFS Payment Calc'!A:A,0))</f>
        <v>Private</v>
      </c>
      <c r="G164" s="25" t="s">
        <v>1176</v>
      </c>
      <c r="H164" s="26">
        <v>6929995.6200000001</v>
      </c>
      <c r="I164" s="27">
        <v>574867.76</v>
      </c>
      <c r="J164" s="2">
        <v>1632829.7844438134</v>
      </c>
      <c r="K164" s="4">
        <f t="shared" si="2"/>
        <v>1057962.0244438134</v>
      </c>
      <c r="L164" s="4" t="str">
        <f>INDEX('Revised FFS Payment Calc'!A:A,MATCH(A:A,'Revised FFS Payment Calc'!A:A,0))</f>
        <v>135035706</v>
      </c>
    </row>
    <row r="165" spans="1:12">
      <c r="A165" s="3" t="s">
        <v>1798</v>
      </c>
      <c r="B165" s="30" t="s">
        <v>540</v>
      </c>
      <c r="C165" s="3" t="s">
        <v>1465</v>
      </c>
      <c r="D165" s="3" t="s">
        <v>539</v>
      </c>
      <c r="E165" s="24" t="s">
        <v>1464</v>
      </c>
      <c r="F165" s="4" t="str">
        <f>INDEX('Revised FFS Payment Calc'!E:E,MATCH(A:A,'Revised FFS Payment Calc'!A:A,0))</f>
        <v>NSGO</v>
      </c>
      <c r="G165" s="25" t="s">
        <v>1176</v>
      </c>
      <c r="H165" s="26">
        <v>4332.5</v>
      </c>
      <c r="I165" s="27">
        <v>2132.6</v>
      </c>
      <c r="J165" s="2">
        <v>2574.0250865625603</v>
      </c>
      <c r="K165" s="4">
        <f t="shared" si="2"/>
        <v>441.42508656256041</v>
      </c>
      <c r="L165" s="4" t="str">
        <f>INDEX('Revised FFS Payment Calc'!A:A,MATCH(A:A,'Revised FFS Payment Calc'!A:A,0))</f>
        <v>121053605</v>
      </c>
    </row>
    <row r="166" spans="1:12">
      <c r="A166" s="3" t="s">
        <v>621</v>
      </c>
      <c r="B166" s="30" t="s">
        <v>622</v>
      </c>
      <c r="C166" s="3" t="s">
        <v>1463</v>
      </c>
      <c r="D166" s="3" t="s">
        <v>621</v>
      </c>
      <c r="E166" s="24" t="s">
        <v>1462</v>
      </c>
      <c r="F166" s="4" t="str">
        <f>INDEX('Revised FFS Payment Calc'!E:E,MATCH(A:A,'Revised FFS Payment Calc'!A:A,0))</f>
        <v>Private</v>
      </c>
      <c r="G166" s="25" t="s">
        <v>1176</v>
      </c>
      <c r="H166" s="26">
        <v>2779062.57</v>
      </c>
      <c r="I166" s="27">
        <v>164285.60999999999</v>
      </c>
      <c r="J166" s="2">
        <v>334014.70758633688</v>
      </c>
      <c r="K166" s="4">
        <f t="shared" si="2"/>
        <v>169729.09758633689</v>
      </c>
      <c r="L166" s="4" t="str">
        <f>INDEX('Revised FFS Payment Calc'!A:A,MATCH(A:A,'Revised FFS Payment Calc'!A:A,0))</f>
        <v>094178302</v>
      </c>
    </row>
    <row r="167" spans="1:12">
      <c r="A167" s="3" t="s">
        <v>627</v>
      </c>
      <c r="B167" s="30" t="s">
        <v>628</v>
      </c>
      <c r="C167" s="3" t="s">
        <v>1460</v>
      </c>
      <c r="D167" s="3" t="s">
        <v>627</v>
      </c>
      <c r="E167" s="24" t="s">
        <v>1459</v>
      </c>
      <c r="F167" s="4" t="str">
        <f>INDEX('Revised FFS Payment Calc'!E:E,MATCH(A:A,'Revised FFS Payment Calc'!A:A,0))</f>
        <v>NSGO</v>
      </c>
      <c r="G167" s="25" t="s">
        <v>1176</v>
      </c>
      <c r="H167" s="26">
        <v>55266.91</v>
      </c>
      <c r="I167" s="27">
        <v>23271.599999999999</v>
      </c>
      <c r="J167" s="2">
        <v>28209.534819972429</v>
      </c>
      <c r="K167" s="4">
        <f t="shared" si="2"/>
        <v>4937.93481997243</v>
      </c>
      <c r="L167" s="4" t="str">
        <f>INDEX('Revised FFS Payment Calc'!A:A,MATCH(A:A,'Revised FFS Payment Calc'!A:A,0))</f>
        <v>127313803</v>
      </c>
    </row>
    <row r="168" spans="1:12">
      <c r="A168" s="3" t="s">
        <v>630</v>
      </c>
      <c r="B168" s="30" t="s">
        <v>631</v>
      </c>
      <c r="C168" s="3" t="s">
        <v>1457</v>
      </c>
      <c r="D168" s="3" t="s">
        <v>630</v>
      </c>
      <c r="E168" s="24" t="s">
        <v>1456</v>
      </c>
      <c r="F168" s="4" t="str">
        <f>INDEX('Revised FFS Payment Calc'!E:E,MATCH(A:A,'Revised FFS Payment Calc'!A:A,0))</f>
        <v>Private</v>
      </c>
      <c r="G168" s="25" t="s">
        <v>1176</v>
      </c>
      <c r="H168" s="26">
        <v>13464962.300000001</v>
      </c>
      <c r="I168" s="27">
        <v>646393.98</v>
      </c>
      <c r="J168" s="2">
        <v>2145130.2464522766</v>
      </c>
      <c r="K168" s="4">
        <f t="shared" si="2"/>
        <v>1498736.2664522766</v>
      </c>
      <c r="L168" s="4" t="str">
        <f>INDEX('Revised FFS Payment Calc'!A:A,MATCH(A:A,'Revised FFS Payment Calc'!A:A,0))</f>
        <v>162033801</v>
      </c>
    </row>
    <row r="169" spans="1:12">
      <c r="A169" s="3" t="s">
        <v>548</v>
      </c>
      <c r="B169" s="30" t="s">
        <v>549</v>
      </c>
      <c r="C169" s="3" t="s">
        <v>1532</v>
      </c>
      <c r="D169" s="3" t="s">
        <v>548</v>
      </c>
      <c r="E169" s="24" t="s">
        <v>1983</v>
      </c>
      <c r="F169" s="4" t="str">
        <f>INDEX('Revised FFS Payment Calc'!E:E,MATCH(A:A,'Revised FFS Payment Calc'!A:A,0))</f>
        <v>Private</v>
      </c>
      <c r="G169" s="25" t="s">
        <v>1176</v>
      </c>
      <c r="H169" s="26">
        <v>7763518.5300000003</v>
      </c>
      <c r="I169" s="27">
        <v>195082.68</v>
      </c>
      <c r="J169" s="2">
        <v>787479.21245520748</v>
      </c>
      <c r="K169" s="4">
        <f t="shared" si="2"/>
        <v>592396.53245520755</v>
      </c>
      <c r="L169" s="4" t="str">
        <f>INDEX('Revised FFS Payment Calc'!A:A,MATCH(A:A,'Revised FFS Payment Calc'!A:A,0))</f>
        <v>094109802</v>
      </c>
    </row>
    <row r="170" spans="1:12">
      <c r="A170" s="3" t="s">
        <v>636</v>
      </c>
      <c r="B170" s="30" t="s">
        <v>637</v>
      </c>
      <c r="C170" s="3" t="s">
        <v>1454</v>
      </c>
      <c r="D170" s="3" t="s">
        <v>636</v>
      </c>
      <c r="E170" s="24" t="s">
        <v>1724</v>
      </c>
      <c r="F170" s="4" t="str">
        <f>INDEX('Revised FFS Payment Calc'!E:E,MATCH(A:A,'Revised FFS Payment Calc'!A:A,0))</f>
        <v>NSGO</v>
      </c>
      <c r="G170" s="25" t="s">
        <v>1172</v>
      </c>
      <c r="H170" s="26">
        <v>17930.39</v>
      </c>
      <c r="I170" s="27">
        <v>9402.69</v>
      </c>
      <c r="J170" s="2">
        <v>5626.2458093033711</v>
      </c>
      <c r="K170" s="4">
        <f t="shared" si="2"/>
        <v>-3776.4441906966294</v>
      </c>
      <c r="L170" s="4" t="str">
        <f>INDEX('Revised FFS Payment Calc'!A:A,MATCH(A:A,'Revised FFS Payment Calc'!A:A,0))</f>
        <v>135233809</v>
      </c>
    </row>
    <row r="171" spans="1:12">
      <c r="A171" s="3" t="s">
        <v>639</v>
      </c>
      <c r="B171" s="30" t="s">
        <v>640</v>
      </c>
      <c r="C171" s="3" t="s">
        <v>1453</v>
      </c>
      <c r="D171" s="3" t="s">
        <v>639</v>
      </c>
      <c r="E171" s="24" t="s">
        <v>1984</v>
      </c>
      <c r="F171" s="4" t="str">
        <f>INDEX('Revised FFS Payment Calc'!E:E,MATCH(A:A,'Revised FFS Payment Calc'!A:A,0))</f>
        <v>NSGO</v>
      </c>
      <c r="G171" s="25" t="s">
        <v>1172</v>
      </c>
      <c r="H171" s="26">
        <v>40400.400000000001</v>
      </c>
      <c r="I171" s="27">
        <v>8625.36</v>
      </c>
      <c r="J171" s="2">
        <v>11443.032212713337</v>
      </c>
      <c r="K171" s="4">
        <f t="shared" si="2"/>
        <v>2817.6722127133362</v>
      </c>
      <c r="L171" s="4" t="str">
        <f>INDEX('Revised FFS Payment Calc'!A:A,MATCH(A:A,'Revised FFS Payment Calc'!A:A,0))</f>
        <v>284333604</v>
      </c>
    </row>
    <row r="172" spans="1:12">
      <c r="A172" s="3" t="s">
        <v>642</v>
      </c>
      <c r="B172" s="30" t="s">
        <v>643</v>
      </c>
      <c r="C172" s="3" t="s">
        <v>1452</v>
      </c>
      <c r="D172" s="3" t="s">
        <v>642</v>
      </c>
      <c r="E172" s="24" t="s">
        <v>1985</v>
      </c>
      <c r="F172" s="4" t="str">
        <f>INDEX('Revised FFS Payment Calc'!E:E,MATCH(A:A,'Revised FFS Payment Calc'!A:A,0))</f>
        <v>NSGO</v>
      </c>
      <c r="G172" s="25" t="s">
        <v>1172</v>
      </c>
      <c r="H172" s="26">
        <v>26930.37</v>
      </c>
      <c r="I172" s="27">
        <v>8782.15</v>
      </c>
      <c r="J172" s="2">
        <v>8537.2786468733284</v>
      </c>
      <c r="K172" s="4">
        <f t="shared" si="2"/>
        <v>-244.87135312667124</v>
      </c>
      <c r="L172" s="4" t="str">
        <f>INDEX('Revised FFS Payment Calc'!A:A,MATCH(A:A,'Revised FFS Payment Calc'!A:A,0))</f>
        <v>121781205</v>
      </c>
    </row>
    <row r="173" spans="1:12">
      <c r="A173" s="3" t="s">
        <v>645</v>
      </c>
      <c r="B173" s="30" t="s">
        <v>646</v>
      </c>
      <c r="C173" s="3" t="s">
        <v>1451</v>
      </c>
      <c r="D173" s="3" t="s">
        <v>645</v>
      </c>
      <c r="E173" s="24" t="s">
        <v>1450</v>
      </c>
      <c r="F173" s="4" t="str">
        <f>INDEX('Revised FFS Payment Calc'!E:E,MATCH(A:A,'Revised FFS Payment Calc'!A:A,0))</f>
        <v>NSGO</v>
      </c>
      <c r="G173" s="25" t="s">
        <v>1172</v>
      </c>
      <c r="H173" s="26">
        <v>72578.460000000006</v>
      </c>
      <c r="I173" s="27">
        <v>33188.19</v>
      </c>
      <c r="J173" s="2">
        <v>14271.672315775324</v>
      </c>
      <c r="K173" s="4">
        <f t="shared" si="2"/>
        <v>-18916.51768422468</v>
      </c>
      <c r="L173" s="4" t="str">
        <f>INDEX('Revised FFS Payment Calc'!A:A,MATCH(A:A,'Revised FFS Payment Calc'!A:A,0))</f>
        <v>140714001</v>
      </c>
    </row>
    <row r="174" spans="1:12">
      <c r="A174" s="3" t="s">
        <v>1447</v>
      </c>
      <c r="B174" s="30" t="s">
        <v>1449</v>
      </c>
      <c r="C174" s="3" t="s">
        <v>1448</v>
      </c>
      <c r="D174" s="3" t="s">
        <v>1447</v>
      </c>
      <c r="E174" s="24" t="s">
        <v>1446</v>
      </c>
      <c r="F174" s="4" t="str">
        <f>INDEX('Revised FFS Payment Calc'!E:E,MATCH(A:A,'Revised FFS Payment Calc'!A:A,0))</f>
        <v>Private</v>
      </c>
      <c r="G174" s="25" t="s">
        <v>1176</v>
      </c>
      <c r="H174" s="26">
        <v>18287.5</v>
      </c>
      <c r="I174" s="27">
        <v>5633.87</v>
      </c>
      <c r="J174" s="2">
        <v>4621.273097287336</v>
      </c>
      <c r="K174" s="4">
        <f t="shared" si="2"/>
        <v>-1012.5969027126639</v>
      </c>
      <c r="L174" s="4" t="str">
        <f>INDEX('Revised FFS Payment Calc'!A:A,MATCH(A:A,'Revised FFS Payment Calc'!A:A,0))</f>
        <v>342027501</v>
      </c>
    </row>
    <row r="175" spans="1:12">
      <c r="A175" s="3" t="s">
        <v>264</v>
      </c>
      <c r="B175" s="30" t="s">
        <v>265</v>
      </c>
      <c r="C175" s="3" t="s">
        <v>1319</v>
      </c>
      <c r="D175" s="3" t="s">
        <v>264</v>
      </c>
      <c r="E175" s="24" t="s">
        <v>1725</v>
      </c>
      <c r="F175" s="4" t="str">
        <f>INDEX('Revised FFS Payment Calc'!E:E,MATCH(A:A,'Revised FFS Payment Calc'!A:A,0))</f>
        <v>Private</v>
      </c>
      <c r="G175" s="25" t="s">
        <v>1176</v>
      </c>
      <c r="H175" s="26">
        <v>100684.4</v>
      </c>
      <c r="I175" s="27">
        <v>24180.74</v>
      </c>
      <c r="J175" s="2">
        <v>29742.433405972552</v>
      </c>
      <c r="K175" s="4">
        <f t="shared" si="2"/>
        <v>5561.69340597255</v>
      </c>
      <c r="L175" s="4" t="str">
        <f>INDEX('Revised FFS Payment Calc'!A:A,MATCH(A:A,'Revised FFS Payment Calc'!A:A,0))</f>
        <v>220798701</v>
      </c>
    </row>
    <row r="176" spans="1:12">
      <c r="A176" s="3" t="s">
        <v>648</v>
      </c>
      <c r="B176" s="30" t="s">
        <v>649</v>
      </c>
      <c r="C176" s="3" t="s">
        <v>1445</v>
      </c>
      <c r="D176" s="3" t="s">
        <v>648</v>
      </c>
      <c r="E176" s="24" t="s">
        <v>1986</v>
      </c>
      <c r="F176" s="4" t="str">
        <f>INDEX('Revised FFS Payment Calc'!E:E,MATCH(A:A,'Revised FFS Payment Calc'!A:A,0))</f>
        <v>Private</v>
      </c>
      <c r="G176" s="25" t="s">
        <v>1176</v>
      </c>
      <c r="H176" s="26">
        <v>3546689.6</v>
      </c>
      <c r="I176" s="27">
        <v>112829.89</v>
      </c>
      <c r="J176" s="2">
        <v>479623.38553375861</v>
      </c>
      <c r="K176" s="4">
        <f t="shared" si="2"/>
        <v>366793.4955337586</v>
      </c>
      <c r="L176" s="4" t="str">
        <f>INDEX('Revised FFS Payment Calc'!A:A,MATCH(A:A,'Revised FFS Payment Calc'!A:A,0))</f>
        <v>110839103</v>
      </c>
    </row>
    <row r="177" spans="1:12">
      <c r="A177" s="3" t="s">
        <v>654</v>
      </c>
      <c r="B177" s="30" t="s">
        <v>655</v>
      </c>
      <c r="C177" s="3" t="s">
        <v>1443</v>
      </c>
      <c r="D177" s="3" t="s">
        <v>654</v>
      </c>
      <c r="E177" s="24" t="s">
        <v>1442</v>
      </c>
      <c r="F177" s="4" t="str">
        <f>INDEX('Revised FFS Payment Calc'!E:E,MATCH(A:A,'Revised FFS Payment Calc'!A:A,0))</f>
        <v>NSGO</v>
      </c>
      <c r="G177" s="25" t="s">
        <v>1172</v>
      </c>
      <c r="H177" s="26">
        <v>10529</v>
      </c>
      <c r="I177" s="27">
        <v>3046.06</v>
      </c>
      <c r="J177" s="2">
        <v>3224.7092177730337</v>
      </c>
      <c r="K177" s="4">
        <f t="shared" si="2"/>
        <v>178.6492177730338</v>
      </c>
      <c r="L177" s="4" t="str">
        <f>INDEX('Revised FFS Payment Calc'!A:A,MATCH(A:A,'Revised FFS Payment Calc'!A:A,0))</f>
        <v>094180903</v>
      </c>
    </row>
    <row r="178" spans="1:12">
      <c r="A178" s="3" t="s">
        <v>657</v>
      </c>
      <c r="B178" s="30" t="s">
        <v>658</v>
      </c>
      <c r="C178" s="3" t="s">
        <v>1441</v>
      </c>
      <c r="D178" s="3" t="s">
        <v>657</v>
      </c>
      <c r="E178" s="24" t="s">
        <v>1987</v>
      </c>
      <c r="F178" s="4" t="str">
        <f>INDEX('Revised FFS Payment Calc'!E:E,MATCH(A:A,'Revised FFS Payment Calc'!A:A,0))</f>
        <v>Private</v>
      </c>
      <c r="G178" s="25" t="s">
        <v>1172</v>
      </c>
      <c r="H178" s="26">
        <v>263757.38</v>
      </c>
      <c r="I178" s="27">
        <v>39562.21</v>
      </c>
      <c r="J178" s="2">
        <v>13009.196389157041</v>
      </c>
      <c r="K178" s="4">
        <f t="shared" si="2"/>
        <v>-26553.013610842958</v>
      </c>
      <c r="L178" s="4" t="str">
        <f>INDEX('Revised FFS Payment Calc'!A:A,MATCH(A:A,'Revised FFS Payment Calc'!A:A,0))</f>
        <v>020990001</v>
      </c>
    </row>
    <row r="179" spans="1:12">
      <c r="A179" s="3" t="s">
        <v>660</v>
      </c>
      <c r="B179" s="30" t="s">
        <v>661</v>
      </c>
      <c r="C179" s="3" t="s">
        <v>1440</v>
      </c>
      <c r="D179" s="3" t="s">
        <v>660</v>
      </c>
      <c r="E179" s="24" t="s">
        <v>1726</v>
      </c>
      <c r="F179" s="4" t="str">
        <f>INDEX('Revised FFS Payment Calc'!E:E,MATCH(A:A,'Revised FFS Payment Calc'!A:A,0))</f>
        <v>NSGO</v>
      </c>
      <c r="G179" s="25" t="s">
        <v>1172</v>
      </c>
      <c r="H179" s="26">
        <v>38445.72</v>
      </c>
      <c r="I179" s="27">
        <v>23458.59</v>
      </c>
      <c r="J179" s="2">
        <v>24326.031794216189</v>
      </c>
      <c r="K179" s="4">
        <f t="shared" si="2"/>
        <v>867.44179421618901</v>
      </c>
      <c r="L179" s="4" t="str">
        <f>INDEX('Revised FFS Payment Calc'!A:A,MATCH(A:A,'Revised FFS Payment Calc'!A:A,0))</f>
        <v>136145310</v>
      </c>
    </row>
    <row r="180" spans="1:12">
      <c r="A180" s="3" t="s">
        <v>663</v>
      </c>
      <c r="B180" s="30" t="s">
        <v>664</v>
      </c>
      <c r="C180" s="3" t="s">
        <v>1439</v>
      </c>
      <c r="D180" s="3" t="s">
        <v>663</v>
      </c>
      <c r="E180" s="24" t="s">
        <v>1727</v>
      </c>
      <c r="F180" s="4" t="str">
        <f>INDEX('Revised FFS Payment Calc'!E:E,MATCH(A:A,'Revised FFS Payment Calc'!A:A,0))</f>
        <v>NSGO</v>
      </c>
      <c r="G180" s="25" t="s">
        <v>1176</v>
      </c>
      <c r="H180" s="26">
        <v>398620.18</v>
      </c>
      <c r="I180" s="27">
        <v>101341.18</v>
      </c>
      <c r="J180" s="2">
        <v>159245.33647187648</v>
      </c>
      <c r="K180" s="4">
        <f t="shared" si="2"/>
        <v>57904.156471876486</v>
      </c>
      <c r="L180" s="4" t="str">
        <f>INDEX('Revised FFS Payment Calc'!A:A,MATCH(A:A,'Revised FFS Payment Calc'!A:A,0))</f>
        <v>130959304</v>
      </c>
    </row>
    <row r="181" spans="1:12">
      <c r="A181" s="3" t="s">
        <v>666</v>
      </c>
      <c r="B181" s="30" t="s">
        <v>667</v>
      </c>
      <c r="C181" s="3" t="s">
        <v>1437</v>
      </c>
      <c r="D181" s="3" t="s">
        <v>666</v>
      </c>
      <c r="E181" s="24" t="s">
        <v>1988</v>
      </c>
      <c r="F181" s="4" t="str">
        <f>INDEX('Revised FFS Payment Calc'!E:E,MATCH(A:A,'Revised FFS Payment Calc'!A:A,0))</f>
        <v>NSGO</v>
      </c>
      <c r="G181" s="25" t="s">
        <v>1172</v>
      </c>
      <c r="H181" s="26">
        <v>6184.62</v>
      </c>
      <c r="I181" s="27">
        <v>5128.1499999999996</v>
      </c>
      <c r="J181" s="2">
        <v>4297.2472481079985</v>
      </c>
      <c r="K181" s="4">
        <f t="shared" si="2"/>
        <v>-830.90275189200111</v>
      </c>
      <c r="L181" s="4" t="str">
        <f>INDEX('Revised FFS Payment Calc'!A:A,MATCH(A:A,'Revised FFS Payment Calc'!A:A,0))</f>
        <v>094172602</v>
      </c>
    </row>
    <row r="182" spans="1:12">
      <c r="A182" s="3" t="s">
        <v>79</v>
      </c>
      <c r="B182" s="30" t="s">
        <v>80</v>
      </c>
      <c r="C182" s="3" t="s">
        <v>1557</v>
      </c>
      <c r="D182" s="3" t="s">
        <v>79</v>
      </c>
      <c r="E182" s="24" t="s">
        <v>1822</v>
      </c>
      <c r="F182" s="4" t="str">
        <f>INDEX('Revised FFS Payment Calc'!E:E,MATCH(A:A,'Revised FFS Payment Calc'!A:A,0))</f>
        <v>NSGO</v>
      </c>
      <c r="G182" s="25" t="s">
        <v>1176</v>
      </c>
      <c r="H182" s="26">
        <v>78559.98</v>
      </c>
      <c r="I182" s="27">
        <v>30381.05</v>
      </c>
      <c r="J182" s="2">
        <v>36554.511944365069</v>
      </c>
      <c r="K182" s="4">
        <f t="shared" si="2"/>
        <v>6173.4619443650699</v>
      </c>
      <c r="L182" s="4" t="str">
        <f>INDEX('Revised FFS Payment Calc'!A:A,MATCH(A:A,'Revised FFS Payment Calc'!A:A,0))</f>
        <v>189947801</v>
      </c>
    </row>
    <row r="183" spans="1:12">
      <c r="A183" s="3" t="s">
        <v>988</v>
      </c>
      <c r="B183" s="30" t="s">
        <v>989</v>
      </c>
      <c r="C183" s="3" t="s">
        <v>1538</v>
      </c>
      <c r="D183" s="3" t="s">
        <v>988</v>
      </c>
      <c r="E183" s="24" t="s">
        <v>1989</v>
      </c>
      <c r="F183" s="4" t="str">
        <f>INDEX('Revised FFS Payment Calc'!E:E,MATCH(A:A,'Revised FFS Payment Calc'!A:A,0))</f>
        <v>NSGO</v>
      </c>
      <c r="G183" s="25" t="s">
        <v>1176</v>
      </c>
      <c r="H183" s="26">
        <v>3178285.17</v>
      </c>
      <c r="I183" s="27">
        <v>431247.88</v>
      </c>
      <c r="J183" s="2">
        <v>979115.76707412559</v>
      </c>
      <c r="K183" s="4">
        <f t="shared" si="2"/>
        <v>547867.88707412558</v>
      </c>
      <c r="L183" s="4" t="str">
        <f>INDEX('Revised FFS Payment Calc'!A:A,MATCH(A:A,'Revised FFS Payment Calc'!A:A,0))</f>
        <v>135235306</v>
      </c>
    </row>
    <row r="184" spans="1:12">
      <c r="A184" s="3" t="s">
        <v>767</v>
      </c>
      <c r="B184" s="30" t="s">
        <v>768</v>
      </c>
      <c r="C184" s="3" t="s">
        <v>1376</v>
      </c>
      <c r="D184" s="3" t="s">
        <v>767</v>
      </c>
      <c r="E184" s="24" t="s">
        <v>1990</v>
      </c>
      <c r="F184" s="4" t="str">
        <f>INDEX('Revised FFS Payment Calc'!E:E,MATCH(A:A,'Revised FFS Payment Calc'!A:A,0))</f>
        <v>Private</v>
      </c>
      <c r="G184" s="25" t="s">
        <v>1176</v>
      </c>
      <c r="H184" s="26">
        <v>893109.79</v>
      </c>
      <c r="I184" s="27">
        <v>55911.4</v>
      </c>
      <c r="J184" s="2">
        <v>122101.10257731145</v>
      </c>
      <c r="K184" s="4">
        <f t="shared" si="2"/>
        <v>66189.702577311458</v>
      </c>
      <c r="L184" s="4" t="str">
        <f>INDEX('Revised FFS Payment Calc'!A:A,MATCH(A:A,'Revised FFS Payment Calc'!A:A,0))</f>
        <v>350857401</v>
      </c>
    </row>
    <row r="185" spans="1:12">
      <c r="A185" s="3" t="s">
        <v>473</v>
      </c>
      <c r="B185" s="30" t="s">
        <v>474</v>
      </c>
      <c r="C185" s="3" t="s">
        <v>1596</v>
      </c>
      <c r="D185" s="3" t="s">
        <v>473</v>
      </c>
      <c r="E185" s="24" t="s">
        <v>1991</v>
      </c>
      <c r="F185" s="4" t="str">
        <f>INDEX('Revised FFS Payment Calc'!E:E,MATCH(A:A,'Revised FFS Payment Calc'!A:A,0))</f>
        <v>Private</v>
      </c>
      <c r="G185" s="25" t="s">
        <v>1176</v>
      </c>
      <c r="H185" s="26">
        <v>4485029.99</v>
      </c>
      <c r="I185" s="27">
        <v>222848.48</v>
      </c>
      <c r="J185" s="2">
        <v>500711.83872991172</v>
      </c>
      <c r="K185" s="4">
        <f t="shared" si="2"/>
        <v>277863.35872991174</v>
      </c>
      <c r="L185" s="4" t="str">
        <f>INDEX('Revised FFS Payment Calc'!A:A,MATCH(A:A,'Revised FFS Payment Calc'!A:A,0))</f>
        <v>020950401</v>
      </c>
    </row>
    <row r="186" spans="1:12">
      <c r="A186" s="3" t="s">
        <v>1156</v>
      </c>
      <c r="B186" s="30" t="s">
        <v>82</v>
      </c>
      <c r="C186" s="3" t="s">
        <v>1597</v>
      </c>
      <c r="D186" s="3" t="s">
        <v>1156</v>
      </c>
      <c r="E186" s="24" t="s">
        <v>1992</v>
      </c>
      <c r="F186" s="4" t="str">
        <f>INDEX('Revised FFS Payment Calc'!E:E,MATCH(A:A,'Revised FFS Payment Calc'!A:A,0))</f>
        <v>Private</v>
      </c>
      <c r="G186" s="25" t="s">
        <v>1176</v>
      </c>
      <c r="H186" s="26">
        <v>3453046.29</v>
      </c>
      <c r="I186" s="27">
        <v>231694.61</v>
      </c>
      <c r="J186" s="2">
        <v>564739.90577308787</v>
      </c>
      <c r="K186" s="4">
        <f t="shared" si="2"/>
        <v>333045.29577308788</v>
      </c>
      <c r="L186" s="4" t="str">
        <f>INDEX('Revised FFS Payment Calc'!A:A,MATCH(A:A,'Revised FFS Payment Calc'!A:A,0))</f>
        <v>020943901</v>
      </c>
    </row>
    <row r="187" spans="1:12">
      <c r="A187" s="3" t="s">
        <v>476</v>
      </c>
      <c r="B187" s="30" t="s">
        <v>477</v>
      </c>
      <c r="C187" s="3" t="s">
        <v>1595</v>
      </c>
      <c r="D187" s="3" t="s">
        <v>476</v>
      </c>
      <c r="E187" s="24" t="s">
        <v>1993</v>
      </c>
      <c r="F187" s="4" t="str">
        <f>INDEX('Revised FFS Payment Calc'!E:E,MATCH(A:A,'Revised FFS Payment Calc'!A:A,0))</f>
        <v>Private</v>
      </c>
      <c r="G187" s="25" t="s">
        <v>1176</v>
      </c>
      <c r="H187" s="26">
        <v>1955029.06</v>
      </c>
      <c r="I187" s="27">
        <v>84125.07</v>
      </c>
      <c r="J187" s="2">
        <v>242250.67811885534</v>
      </c>
      <c r="K187" s="4">
        <f t="shared" si="2"/>
        <v>158125.60811885534</v>
      </c>
      <c r="L187" s="4" t="str">
        <f>INDEX('Revised FFS Payment Calc'!A:A,MATCH(A:A,'Revised FFS Payment Calc'!A:A,0))</f>
        <v>111905902</v>
      </c>
    </row>
    <row r="188" spans="1:12">
      <c r="A188" s="3" t="s">
        <v>488</v>
      </c>
      <c r="B188" s="30" t="s">
        <v>489</v>
      </c>
      <c r="C188" s="3" t="s">
        <v>1590</v>
      </c>
      <c r="D188" s="3" t="s">
        <v>488</v>
      </c>
      <c r="E188" s="24" t="s">
        <v>1994</v>
      </c>
      <c r="F188" s="4" t="str">
        <f>INDEX('Revised FFS Payment Calc'!E:E,MATCH(A:A,'Revised FFS Payment Calc'!A:A,0))</f>
        <v>Private</v>
      </c>
      <c r="G188" s="25" t="s">
        <v>1176</v>
      </c>
      <c r="H188" s="26">
        <v>695242.37</v>
      </c>
      <c r="I188" s="27">
        <v>30656.27</v>
      </c>
      <c r="J188" s="2">
        <v>117507.50386790832</v>
      </c>
      <c r="K188" s="4">
        <f t="shared" si="2"/>
        <v>86851.233867908319</v>
      </c>
      <c r="L188" s="4" t="str">
        <f>INDEX('Revised FFS Payment Calc'!A:A,MATCH(A:A,'Revised FFS Payment Calc'!A:A,0))</f>
        <v>094193202</v>
      </c>
    </row>
    <row r="189" spans="1:12">
      <c r="A189" s="3" t="s">
        <v>479</v>
      </c>
      <c r="B189" s="30" t="s">
        <v>480</v>
      </c>
      <c r="C189" s="3" t="s">
        <v>1594</v>
      </c>
      <c r="D189" s="3" t="s">
        <v>479</v>
      </c>
      <c r="E189" s="24" t="s">
        <v>1995</v>
      </c>
      <c r="F189" s="4" t="str">
        <f>INDEX('Revised FFS Payment Calc'!E:E,MATCH(A:A,'Revised FFS Payment Calc'!A:A,0))</f>
        <v>Private</v>
      </c>
      <c r="G189" s="25" t="s">
        <v>1176</v>
      </c>
      <c r="H189" s="26">
        <v>847498.78</v>
      </c>
      <c r="I189" s="27">
        <v>40886.15</v>
      </c>
      <c r="J189" s="2">
        <v>101958.74215732694</v>
      </c>
      <c r="K189" s="4">
        <f t="shared" si="2"/>
        <v>61072.592157326937</v>
      </c>
      <c r="L189" s="4" t="str">
        <f>INDEX('Revised FFS Payment Calc'!A:A,MATCH(A:A,'Revised FFS Payment Calc'!A:A,0))</f>
        <v>020979302</v>
      </c>
    </row>
    <row r="190" spans="1:12">
      <c r="A190" s="3" t="s">
        <v>669</v>
      </c>
      <c r="B190" s="30" t="s">
        <v>670</v>
      </c>
      <c r="C190" s="3" t="s">
        <v>1436</v>
      </c>
      <c r="D190" s="3" t="s">
        <v>669</v>
      </c>
      <c r="E190" s="24" t="s">
        <v>1883</v>
      </c>
      <c r="F190" s="4" t="str">
        <f>INDEX('Revised FFS Payment Calc'!E:E,MATCH(A:A,'Revised FFS Payment Calc'!A:A,0))</f>
        <v>Private</v>
      </c>
      <c r="G190" s="25" t="s">
        <v>1176</v>
      </c>
      <c r="H190" s="26">
        <v>1934795.9</v>
      </c>
      <c r="I190" s="27">
        <v>121622.42</v>
      </c>
      <c r="J190" s="2">
        <v>248618.37848650408</v>
      </c>
      <c r="K190" s="4">
        <f t="shared" si="2"/>
        <v>126995.95848650408</v>
      </c>
      <c r="L190" s="4" t="str">
        <f>INDEX('Revised FFS Payment Calc'!A:A,MATCH(A:A,'Revised FFS Payment Calc'!A:A,0))</f>
        <v>094192402</v>
      </c>
    </row>
    <row r="191" spans="1:12">
      <c r="A191" s="3" t="s">
        <v>455</v>
      </c>
      <c r="B191" s="30" t="s">
        <v>456</v>
      </c>
      <c r="C191" s="3" t="s">
        <v>1593</v>
      </c>
      <c r="D191" s="3" t="s">
        <v>455</v>
      </c>
      <c r="E191" s="24" t="s">
        <v>1996</v>
      </c>
      <c r="F191" s="4" t="str">
        <f>INDEX('Revised FFS Payment Calc'!E:E,MATCH(A:A,'Revised FFS Payment Calc'!A:A,0))</f>
        <v>Private</v>
      </c>
      <c r="G191" s="25" t="s">
        <v>1176</v>
      </c>
      <c r="H191" s="26">
        <v>1940887.36</v>
      </c>
      <c r="I191" s="27">
        <v>106737.22</v>
      </c>
      <c r="J191" s="2">
        <v>262994.84036043298</v>
      </c>
      <c r="K191" s="4">
        <f t="shared" si="2"/>
        <v>156257.62036043298</v>
      </c>
      <c r="L191" s="4" t="str">
        <f>INDEX('Revised FFS Payment Calc'!A:A,MATCH(A:A,'Revised FFS Payment Calc'!A:A,0))</f>
        <v>112698903</v>
      </c>
    </row>
    <row r="192" spans="1:12">
      <c r="A192" s="3" t="s">
        <v>485</v>
      </c>
      <c r="B192" s="30" t="s">
        <v>486</v>
      </c>
      <c r="C192" s="3" t="s">
        <v>1591</v>
      </c>
      <c r="D192" s="3" t="s">
        <v>485</v>
      </c>
      <c r="E192" s="24" t="s">
        <v>1997</v>
      </c>
      <c r="F192" s="4" t="str">
        <f>INDEX('Revised FFS Payment Calc'!E:E,MATCH(A:A,'Revised FFS Payment Calc'!A:A,0))</f>
        <v>Private</v>
      </c>
      <c r="G192" s="25" t="s">
        <v>1176</v>
      </c>
      <c r="H192" s="26">
        <v>923151.89</v>
      </c>
      <c r="I192" s="27">
        <v>51384.24</v>
      </c>
      <c r="J192" s="2">
        <v>133593.81590099842</v>
      </c>
      <c r="K192" s="4">
        <f t="shared" si="2"/>
        <v>82209.575900998432</v>
      </c>
      <c r="L192" s="4" t="str">
        <f>INDEX('Revised FFS Payment Calc'!A:A,MATCH(A:A,'Revised FFS Payment Calc'!A:A,0))</f>
        <v>094105602</v>
      </c>
    </row>
    <row r="193" spans="1:12">
      <c r="A193" s="3" t="s">
        <v>482</v>
      </c>
      <c r="B193" s="30" t="s">
        <v>483</v>
      </c>
      <c r="C193" s="3" t="s">
        <v>1592</v>
      </c>
      <c r="D193" s="3" t="s">
        <v>482</v>
      </c>
      <c r="E193" s="24" t="s">
        <v>1998</v>
      </c>
      <c r="F193" s="4" t="str">
        <f>INDEX('Revised FFS Payment Calc'!E:E,MATCH(A:A,'Revised FFS Payment Calc'!A:A,0))</f>
        <v>Private</v>
      </c>
      <c r="G193" s="25" t="s">
        <v>1176</v>
      </c>
      <c r="H193" s="26">
        <v>2007521.17</v>
      </c>
      <c r="I193" s="27">
        <v>94029.2</v>
      </c>
      <c r="J193" s="2">
        <v>284545.83124892635</v>
      </c>
      <c r="K193" s="4">
        <f t="shared" si="2"/>
        <v>190516.63124892634</v>
      </c>
      <c r="L193" s="4" t="str">
        <f>INDEX('Revised FFS Payment Calc'!A:A,MATCH(A:A,'Revised FFS Payment Calc'!A:A,0))</f>
        <v>127311205</v>
      </c>
    </row>
    <row r="194" spans="1:12">
      <c r="A194" s="3" t="s">
        <v>993</v>
      </c>
      <c r="B194" s="30" t="s">
        <v>994</v>
      </c>
      <c r="C194" s="3" t="s">
        <v>1183</v>
      </c>
      <c r="D194" s="3" t="s">
        <v>993</v>
      </c>
      <c r="E194" s="24" t="s">
        <v>1999</v>
      </c>
      <c r="F194" s="4" t="str">
        <f>INDEX('Revised FFS Payment Calc'!E:E,MATCH(A:A,'Revised FFS Payment Calc'!A:A,0))</f>
        <v>Private</v>
      </c>
      <c r="G194" s="25" t="s">
        <v>1176</v>
      </c>
      <c r="H194" s="26">
        <v>570947.06999999995</v>
      </c>
      <c r="I194" s="27">
        <v>47167.03</v>
      </c>
      <c r="J194" s="2">
        <v>129258.35739611556</v>
      </c>
      <c r="K194" s="4">
        <f t="shared" ref="K194:K257" si="3">J194-I194</f>
        <v>82091.327396115565</v>
      </c>
      <c r="L194" s="4" t="str">
        <f>INDEX('Revised FFS Payment Calc'!A:A,MATCH(A:A,'Revised FFS Payment Calc'!A:A,0))</f>
        <v>385345901</v>
      </c>
    </row>
    <row r="195" spans="1:12">
      <c r="A195" s="3" t="s">
        <v>672</v>
      </c>
      <c r="B195" s="30" t="s">
        <v>673</v>
      </c>
      <c r="C195" s="3" t="s">
        <v>1435</v>
      </c>
      <c r="D195" s="3" t="s">
        <v>672</v>
      </c>
      <c r="E195" s="24" t="s">
        <v>2000</v>
      </c>
      <c r="F195" s="4" t="str">
        <f>INDEX('Revised FFS Payment Calc'!E:E,MATCH(A:A,'Revised FFS Payment Calc'!A:A,0))</f>
        <v>NSGO</v>
      </c>
      <c r="G195" s="25" t="s">
        <v>1172</v>
      </c>
      <c r="H195" s="26">
        <v>129139.56</v>
      </c>
      <c r="I195" s="27">
        <v>39468.35</v>
      </c>
      <c r="J195" s="2">
        <v>26269.135004790343</v>
      </c>
      <c r="K195" s="4">
        <f t="shared" si="3"/>
        <v>-13199.214995209655</v>
      </c>
      <c r="L195" s="4" t="str">
        <f>INDEX('Revised FFS Payment Calc'!A:A,MATCH(A:A,'Revised FFS Payment Calc'!A:A,0))</f>
        <v>212140201</v>
      </c>
    </row>
    <row r="196" spans="1:12">
      <c r="A196" s="3" t="s">
        <v>10</v>
      </c>
      <c r="B196" s="30" t="s">
        <v>11</v>
      </c>
      <c r="C196" s="3" t="s">
        <v>1434</v>
      </c>
      <c r="D196" s="3" t="s">
        <v>10</v>
      </c>
      <c r="E196" s="24" t="s">
        <v>2001</v>
      </c>
      <c r="F196" s="4" t="str">
        <f>INDEX('Revised FFS Payment Calc'!E:E,MATCH(A:A,'Revised FFS Payment Calc'!A:A,0))</f>
        <v>Private</v>
      </c>
      <c r="G196" s="25" t="s">
        <v>1176</v>
      </c>
      <c r="H196" s="26">
        <v>23315461.609999999</v>
      </c>
      <c r="I196" s="27">
        <v>2443887.4300000002</v>
      </c>
      <c r="J196" s="2">
        <v>5316421.0601144331</v>
      </c>
      <c r="K196" s="4">
        <f t="shared" si="3"/>
        <v>2872533.6301144329</v>
      </c>
      <c r="L196" s="4" t="str">
        <f>INDEX('Revised FFS Payment Calc'!A:A,MATCH(A:A,'Revised FFS Payment Calc'!A:A,0))</f>
        <v>020834001</v>
      </c>
    </row>
    <row r="197" spans="1:12">
      <c r="A197" s="3" t="s">
        <v>174</v>
      </c>
      <c r="B197" s="30" t="s">
        <v>175</v>
      </c>
      <c r="C197" s="3" t="s">
        <v>1428</v>
      </c>
      <c r="D197" s="3" t="s">
        <v>174</v>
      </c>
      <c r="E197" s="24" t="s">
        <v>2002</v>
      </c>
      <c r="F197" s="4" t="str">
        <f>INDEX('Revised FFS Payment Calc'!E:E,MATCH(A:A,'Revised FFS Payment Calc'!A:A,0))</f>
        <v>Private</v>
      </c>
      <c r="G197" s="25" t="s">
        <v>1176</v>
      </c>
      <c r="H197" s="26">
        <v>2560943.5</v>
      </c>
      <c r="I197" s="27">
        <v>236878.15</v>
      </c>
      <c r="J197" s="2">
        <v>501438.38904348604</v>
      </c>
      <c r="K197" s="4">
        <f t="shared" si="3"/>
        <v>264560.23904348607</v>
      </c>
      <c r="L197" s="4" t="str">
        <f>INDEX('Revised FFS Payment Calc'!A:A,MATCH(A:A,'Revised FFS Payment Calc'!A:A,0))</f>
        <v>146509801</v>
      </c>
    </row>
    <row r="198" spans="1:12">
      <c r="A198" s="3" t="s">
        <v>679</v>
      </c>
      <c r="B198" s="30" t="s">
        <v>680</v>
      </c>
      <c r="C198" s="3" t="s">
        <v>1430</v>
      </c>
      <c r="D198" s="3" t="s">
        <v>679</v>
      </c>
      <c r="E198" s="24" t="s">
        <v>2004</v>
      </c>
      <c r="F198" s="4" t="str">
        <f>INDEX('Revised FFS Payment Calc'!E:E,MATCH(A:A,'Revised FFS Payment Calc'!A:A,0))</f>
        <v>Private</v>
      </c>
      <c r="G198" s="25" t="s">
        <v>1176</v>
      </c>
      <c r="H198" s="26">
        <v>4568476.03</v>
      </c>
      <c r="I198" s="27">
        <v>514306.58</v>
      </c>
      <c r="J198" s="2">
        <v>1104618.6576189678</v>
      </c>
      <c r="K198" s="4">
        <f t="shared" si="3"/>
        <v>590312.07761896774</v>
      </c>
      <c r="L198" s="4" t="str">
        <f>INDEX('Revised FFS Payment Calc'!A:A,MATCH(A:A,'Revised FFS Payment Calc'!A:A,0))</f>
        <v>020934801</v>
      </c>
    </row>
    <row r="199" spans="1:12">
      <c r="A199" s="3" t="s">
        <v>177</v>
      </c>
      <c r="B199" s="30" t="s">
        <v>178</v>
      </c>
      <c r="C199" s="3" t="s">
        <v>1427</v>
      </c>
      <c r="D199" s="3" t="s">
        <v>177</v>
      </c>
      <c r="E199" s="24" t="s">
        <v>1728</v>
      </c>
      <c r="F199" s="4" t="str">
        <f>INDEX('Revised FFS Payment Calc'!E:E,MATCH(A:A,'Revised FFS Payment Calc'!A:A,0))</f>
        <v>Private</v>
      </c>
      <c r="G199" s="25" t="s">
        <v>1176</v>
      </c>
      <c r="H199" s="26">
        <v>5187325</v>
      </c>
      <c r="I199" s="27">
        <v>421722.75</v>
      </c>
      <c r="J199" s="2">
        <v>1223444.724210399</v>
      </c>
      <c r="K199" s="4">
        <f t="shared" si="3"/>
        <v>801721.97421039897</v>
      </c>
      <c r="L199" s="4" t="str">
        <f>INDEX('Revised FFS Payment Calc'!A:A,MATCH(A:A,'Revised FFS Payment Calc'!A:A,0))</f>
        <v>192751901</v>
      </c>
    </row>
    <row r="200" spans="1:12">
      <c r="A200" s="3" t="s">
        <v>180</v>
      </c>
      <c r="B200" s="30" t="s">
        <v>181</v>
      </c>
      <c r="C200" s="3" t="s">
        <v>1429</v>
      </c>
      <c r="D200" s="3" t="s">
        <v>180</v>
      </c>
      <c r="E200" s="24" t="s">
        <v>2005</v>
      </c>
      <c r="F200" s="4" t="str">
        <f>INDEX('Revised FFS Payment Calc'!E:E,MATCH(A:A,'Revised FFS Payment Calc'!A:A,0))</f>
        <v>Private</v>
      </c>
      <c r="G200" s="25" t="s">
        <v>1176</v>
      </c>
      <c r="H200" s="26">
        <v>1945759.25</v>
      </c>
      <c r="I200" s="27">
        <v>189159.71</v>
      </c>
      <c r="J200" s="2">
        <v>423659.60241773387</v>
      </c>
      <c r="K200" s="4">
        <f t="shared" si="3"/>
        <v>234499.89241773388</v>
      </c>
      <c r="L200" s="4" t="str">
        <f>INDEX('Revised FFS Payment Calc'!A:A,MATCH(A:A,'Revised FFS Payment Calc'!A:A,0))</f>
        <v>146021401</v>
      </c>
    </row>
    <row r="201" spans="1:12">
      <c r="A201" s="3" t="s">
        <v>676</v>
      </c>
      <c r="B201" s="30" t="s">
        <v>677</v>
      </c>
      <c r="C201" s="3" t="s">
        <v>1484</v>
      </c>
      <c r="D201" s="3" t="s">
        <v>676</v>
      </c>
      <c r="E201" s="24" t="s">
        <v>2006</v>
      </c>
      <c r="F201" s="4" t="str">
        <f>INDEX('Revised FFS Payment Calc'!E:E,MATCH(A:A,'Revised FFS Payment Calc'!A:A,0))</f>
        <v>Private</v>
      </c>
      <c r="G201" s="25" t="s">
        <v>1176</v>
      </c>
      <c r="H201" s="26">
        <v>12797049.279999999</v>
      </c>
      <c r="I201" s="27">
        <v>1485641.1</v>
      </c>
      <c r="J201" s="2">
        <v>3088496.1121326457</v>
      </c>
      <c r="K201" s="4">
        <f t="shared" si="3"/>
        <v>1602855.0121326456</v>
      </c>
      <c r="L201" s="4" t="str">
        <f>INDEX('Revised FFS Payment Calc'!A:A,MATCH(A:A,'Revised FFS Payment Calc'!A:A,0))</f>
        <v>137805107</v>
      </c>
    </row>
    <row r="202" spans="1:12">
      <c r="A202" s="3" t="s">
        <v>1399</v>
      </c>
      <c r="B202" s="30" t="s">
        <v>1401</v>
      </c>
      <c r="C202" s="3" t="s">
        <v>1400</v>
      </c>
      <c r="D202" s="3" t="s">
        <v>1399</v>
      </c>
      <c r="E202" s="24" t="s">
        <v>2007</v>
      </c>
      <c r="F202" s="4" t="str">
        <f>INDEX('Revised FFS Payment Calc'!E:E,MATCH(A:A,'Revised FFS Payment Calc'!A:A,0))</f>
        <v>Private</v>
      </c>
      <c r="G202" s="25" t="s">
        <v>1176</v>
      </c>
      <c r="H202" s="26">
        <v>181632.47</v>
      </c>
      <c r="I202" s="27">
        <v>26418.95</v>
      </c>
      <c r="J202" s="2">
        <v>34815.92882941354</v>
      </c>
      <c r="K202" s="4">
        <f t="shared" si="3"/>
        <v>8396.9788294135396</v>
      </c>
      <c r="L202" s="4" t="str">
        <f>INDEX('Revised FFS Payment Calc'!A:A,MATCH(A:A,'Revised FFS Payment Calc'!A:A,0))</f>
        <v>379968601</v>
      </c>
    </row>
    <row r="203" spans="1:12">
      <c r="A203" s="3" t="s">
        <v>353</v>
      </c>
      <c r="B203" s="30" t="s">
        <v>354</v>
      </c>
      <c r="C203" s="3" t="s">
        <v>1180</v>
      </c>
      <c r="D203" s="3" t="s">
        <v>353</v>
      </c>
      <c r="E203" s="24" t="s">
        <v>1788</v>
      </c>
      <c r="F203" s="4" t="str">
        <f>INDEX('Revised FFS Payment Calc'!E:E,MATCH(A:A,'Revised FFS Payment Calc'!A:A,0))</f>
        <v>NSGO</v>
      </c>
      <c r="G203" s="25" t="s">
        <v>1172</v>
      </c>
      <c r="H203" s="26">
        <v>3451.8</v>
      </c>
      <c r="I203" s="27">
        <v>1710.1499999999999</v>
      </c>
      <c r="J203" s="2">
        <v>1727.9924103635981</v>
      </c>
      <c r="K203" s="4">
        <f t="shared" si="3"/>
        <v>17.842410363598219</v>
      </c>
      <c r="L203" s="4" t="str">
        <f>INDEX('Revised FFS Payment Calc'!A:A,MATCH(A:A,'Revised FFS Payment Calc'!A:A,0))</f>
        <v>402628801</v>
      </c>
    </row>
    <row r="204" spans="1:12">
      <c r="A204" s="3" t="s">
        <v>682</v>
      </c>
      <c r="B204" s="30" t="s">
        <v>683</v>
      </c>
      <c r="C204" s="3" t="s">
        <v>1311</v>
      </c>
      <c r="D204" s="3" t="s">
        <v>682</v>
      </c>
      <c r="E204" s="24" t="s">
        <v>2008</v>
      </c>
      <c r="F204" s="4" t="str">
        <f>INDEX('Revised FFS Payment Calc'!E:E,MATCH(A:A,'Revised FFS Payment Calc'!A:A,0))</f>
        <v>NSGO</v>
      </c>
      <c r="G204" s="25" t="s">
        <v>1172</v>
      </c>
      <c r="H204" s="26">
        <v>89610.18</v>
      </c>
      <c r="I204" s="27">
        <v>51005.74</v>
      </c>
      <c r="J204" s="2">
        <v>50807.814629430904</v>
      </c>
      <c r="K204" s="4">
        <f t="shared" si="3"/>
        <v>-197.9253705690935</v>
      </c>
      <c r="L204" s="4" t="str">
        <f>INDEX('Revised FFS Payment Calc'!A:A,MATCH(A:A,'Revised FFS Payment Calc'!A:A,0))</f>
        <v>094121303</v>
      </c>
    </row>
    <row r="205" spans="1:12">
      <c r="A205" s="3" t="s">
        <v>688</v>
      </c>
      <c r="B205" s="30" t="s">
        <v>689</v>
      </c>
      <c r="C205" s="3" t="s">
        <v>1424</v>
      </c>
      <c r="D205" s="3" t="s">
        <v>688</v>
      </c>
      <c r="E205" s="24" t="s">
        <v>1423</v>
      </c>
      <c r="F205" s="4" t="str">
        <f>INDEX('Revised FFS Payment Calc'!E:E,MATCH(A:A,'Revised FFS Payment Calc'!A:A,0))</f>
        <v>NSGO</v>
      </c>
      <c r="G205" s="25" t="s">
        <v>1172</v>
      </c>
      <c r="H205" s="26">
        <v>123052.85</v>
      </c>
      <c r="I205" s="27">
        <v>35031.97</v>
      </c>
      <c r="J205" s="2">
        <v>15503.999915180928</v>
      </c>
      <c r="K205" s="4">
        <f t="shared" si="3"/>
        <v>-19527.970084819073</v>
      </c>
      <c r="L205" s="4" t="str">
        <f>INDEX('Revised FFS Payment Calc'!A:A,MATCH(A:A,'Revised FFS Payment Calc'!A:A,0))</f>
        <v>137909111</v>
      </c>
    </row>
    <row r="206" spans="1:12">
      <c r="A206" s="3" t="s">
        <v>697</v>
      </c>
      <c r="B206" s="30" t="s">
        <v>698</v>
      </c>
      <c r="C206" s="3" t="s">
        <v>1418</v>
      </c>
      <c r="D206" s="3" t="s">
        <v>697</v>
      </c>
      <c r="E206" s="24" t="s">
        <v>2009</v>
      </c>
      <c r="F206" s="4" t="str">
        <f>INDEX('Revised FFS Payment Calc'!E:E,MATCH(A:A,'Revised FFS Payment Calc'!A:A,0))</f>
        <v>Private</v>
      </c>
      <c r="G206" s="25" t="s">
        <v>1176</v>
      </c>
      <c r="H206" s="26">
        <v>70306.83</v>
      </c>
      <c r="I206" s="27">
        <v>5825.25</v>
      </c>
      <c r="J206" s="2">
        <v>17849.414267554424</v>
      </c>
      <c r="K206" s="4">
        <f t="shared" si="3"/>
        <v>12024.164267554424</v>
      </c>
      <c r="L206" s="4" t="str">
        <f>INDEX('Revised FFS Payment Calc'!A:A,MATCH(A:A,'Revised FFS Payment Calc'!A:A,0))</f>
        <v>121820803</v>
      </c>
    </row>
    <row r="207" spans="1:12">
      <c r="A207" s="3" t="s">
        <v>712</v>
      </c>
      <c r="B207" s="30" t="s">
        <v>713</v>
      </c>
      <c r="C207" s="3" t="s">
        <v>1412</v>
      </c>
      <c r="D207" s="3" t="s">
        <v>712</v>
      </c>
      <c r="E207" s="24" t="s">
        <v>1729</v>
      </c>
      <c r="F207" s="4" t="str">
        <f>INDEX('Revised FFS Payment Calc'!E:E,MATCH(A:A,'Revised FFS Payment Calc'!A:A,0))</f>
        <v>Private</v>
      </c>
      <c r="G207" s="25" t="s">
        <v>1176</v>
      </c>
      <c r="H207" s="26">
        <v>2098604.1</v>
      </c>
      <c r="I207" s="27">
        <v>156226.21</v>
      </c>
      <c r="J207" s="2">
        <v>534008.777517476</v>
      </c>
      <c r="K207" s="4">
        <f t="shared" si="3"/>
        <v>377782.56751747604</v>
      </c>
      <c r="L207" s="4" t="str">
        <f>INDEX('Revised FFS Payment Calc'!A:A,MATCH(A:A,'Revised FFS Payment Calc'!A:A,0))</f>
        <v>126679303</v>
      </c>
    </row>
    <row r="208" spans="1:12">
      <c r="A208" s="3" t="s">
        <v>718</v>
      </c>
      <c r="B208" s="30" t="s">
        <v>719</v>
      </c>
      <c r="C208" s="3" t="s">
        <v>1409</v>
      </c>
      <c r="D208" s="3" t="s">
        <v>718</v>
      </c>
      <c r="E208" s="24" t="s">
        <v>1730</v>
      </c>
      <c r="F208" s="4" t="str">
        <f>INDEX('Revised FFS Payment Calc'!E:E,MATCH(A:A,'Revised FFS Payment Calc'!A:A,0))</f>
        <v>Private</v>
      </c>
      <c r="G208" s="25" t="s">
        <v>1176</v>
      </c>
      <c r="H208" s="26">
        <v>2438351.81</v>
      </c>
      <c r="I208" s="27">
        <v>188181.77</v>
      </c>
      <c r="J208" s="2">
        <v>780879.57026686403</v>
      </c>
      <c r="K208" s="4">
        <f t="shared" si="3"/>
        <v>592697.80026686401</v>
      </c>
      <c r="L208" s="4" t="str">
        <f>INDEX('Revised FFS Payment Calc'!A:A,MATCH(A:A,'Revised FFS Payment Calc'!A:A,0))</f>
        <v>135032405</v>
      </c>
    </row>
    <row r="209" spans="1:12">
      <c r="A209" s="3" t="s">
        <v>706</v>
      </c>
      <c r="B209" s="30" t="s">
        <v>707</v>
      </c>
      <c r="C209" s="3" t="s">
        <v>1415</v>
      </c>
      <c r="D209" s="3" t="s">
        <v>706</v>
      </c>
      <c r="E209" s="24" t="s">
        <v>1414</v>
      </c>
      <c r="F209" s="4" t="str">
        <f>INDEX('Revised FFS Payment Calc'!E:E,MATCH(A:A,'Revised FFS Payment Calc'!A:A,0))</f>
        <v>Private</v>
      </c>
      <c r="G209" s="25" t="s">
        <v>1176</v>
      </c>
      <c r="H209" s="26">
        <v>13586031.58</v>
      </c>
      <c r="I209" s="27">
        <v>881190.5</v>
      </c>
      <c r="J209" s="2">
        <v>2567208.9196886383</v>
      </c>
      <c r="K209" s="4">
        <f t="shared" si="3"/>
        <v>1686018.4196886383</v>
      </c>
      <c r="L209" s="4" t="str">
        <f>INDEX('Revised FFS Payment Calc'!A:A,MATCH(A:A,'Revised FFS Payment Calc'!A:A,0))</f>
        <v>094154402</v>
      </c>
    </row>
    <row r="210" spans="1:12">
      <c r="A210" s="3" t="s">
        <v>700</v>
      </c>
      <c r="B210" s="30" t="s">
        <v>701</v>
      </c>
      <c r="C210" s="3" t="s">
        <v>1416</v>
      </c>
      <c r="D210" s="3" t="s">
        <v>700</v>
      </c>
      <c r="E210" s="24" t="s">
        <v>1731</v>
      </c>
      <c r="F210" s="4" t="str">
        <f>INDEX('Revised FFS Payment Calc'!E:E,MATCH(A:A,'Revised FFS Payment Calc'!A:A,0))</f>
        <v>Private</v>
      </c>
      <c r="G210" s="25" t="s">
        <v>1176</v>
      </c>
      <c r="H210" s="26">
        <v>1147576.69</v>
      </c>
      <c r="I210" s="27">
        <v>133113.5</v>
      </c>
      <c r="J210" s="2">
        <v>160193.65926454132</v>
      </c>
      <c r="K210" s="4">
        <f t="shared" si="3"/>
        <v>27080.159264541318</v>
      </c>
      <c r="L210" s="4" t="str">
        <f>INDEX('Revised FFS Payment Calc'!A:A,MATCH(A:A,'Revised FFS Payment Calc'!A:A,0))</f>
        <v>379200401</v>
      </c>
    </row>
    <row r="211" spans="1:12">
      <c r="A211" s="3" t="s">
        <v>192</v>
      </c>
      <c r="B211" s="30" t="s">
        <v>193</v>
      </c>
      <c r="C211" s="3" t="s">
        <v>1411</v>
      </c>
      <c r="D211" s="3" t="s">
        <v>192</v>
      </c>
      <c r="E211" s="24" t="s">
        <v>1732</v>
      </c>
      <c r="F211" s="4" t="str">
        <f>INDEX('Revised FFS Payment Calc'!E:E,MATCH(A:A,'Revised FFS Payment Calc'!A:A,0))</f>
        <v>Private</v>
      </c>
      <c r="G211" s="25" t="s">
        <v>1176</v>
      </c>
      <c r="H211" s="26">
        <v>892492.12</v>
      </c>
      <c r="I211" s="27">
        <v>57992</v>
      </c>
      <c r="J211" s="2">
        <v>215975.22359469955</v>
      </c>
      <c r="K211" s="4">
        <f t="shared" si="3"/>
        <v>157983.22359469955</v>
      </c>
      <c r="L211" s="4" t="str">
        <f>INDEX('Revised FFS Payment Calc'!A:A,MATCH(A:A,'Revised FFS Payment Calc'!A:A,0))</f>
        <v>186221101</v>
      </c>
    </row>
    <row r="212" spans="1:12">
      <c r="A212" s="3" t="s">
        <v>198</v>
      </c>
      <c r="B212" s="30" t="s">
        <v>199</v>
      </c>
      <c r="C212" s="3" t="s">
        <v>1733</v>
      </c>
      <c r="D212" s="3" t="s">
        <v>198</v>
      </c>
      <c r="E212" s="24" t="s">
        <v>2010</v>
      </c>
      <c r="F212" s="4" t="str">
        <f>INDEX('Revised FFS Payment Calc'!E:E,MATCH(A:A,'Revised FFS Payment Calc'!A:A,0))</f>
        <v>Private</v>
      </c>
      <c r="G212" s="25" t="s">
        <v>1176</v>
      </c>
      <c r="H212" s="26">
        <v>16331.4</v>
      </c>
      <c r="I212" s="27">
        <v>2542.9699999999998</v>
      </c>
      <c r="J212" s="2">
        <v>5989.1848534566489</v>
      </c>
      <c r="K212" s="4">
        <f t="shared" si="3"/>
        <v>3446.2148534566491</v>
      </c>
      <c r="L212" s="4" t="str">
        <f>INDEX('Revised FFS Payment Calc'!A:A,MATCH(A:A,'Revised FFS Payment Calc'!A:A,0))</f>
        <v>328934001</v>
      </c>
    </row>
    <row r="213" spans="1:12">
      <c r="A213" s="3" t="s">
        <v>195</v>
      </c>
      <c r="B213" s="30" t="s">
        <v>196</v>
      </c>
      <c r="C213" s="3" t="s">
        <v>1408</v>
      </c>
      <c r="D213" s="3" t="s">
        <v>195</v>
      </c>
      <c r="E213" s="24" t="s">
        <v>1734</v>
      </c>
      <c r="F213" s="4" t="str">
        <f>INDEX('Revised FFS Payment Calc'!E:E,MATCH(A:A,'Revised FFS Payment Calc'!A:A,0))</f>
        <v>Private</v>
      </c>
      <c r="G213" s="25" t="s">
        <v>1176</v>
      </c>
      <c r="H213" s="26">
        <v>758259.37</v>
      </c>
      <c r="I213" s="27">
        <v>58138.65</v>
      </c>
      <c r="J213" s="2">
        <v>267798.90189362445</v>
      </c>
      <c r="K213" s="4">
        <f t="shared" si="3"/>
        <v>209660.25189362446</v>
      </c>
      <c r="L213" s="4" t="str">
        <f>INDEX('Revised FFS Payment Calc'!A:A,MATCH(A:A,'Revised FFS Payment Calc'!A:A,0))</f>
        <v>209345201</v>
      </c>
    </row>
    <row r="214" spans="1:12">
      <c r="A214" s="3" t="s">
        <v>703</v>
      </c>
      <c r="B214" s="30" t="s">
        <v>704</v>
      </c>
      <c r="C214" s="3" t="s">
        <v>1417</v>
      </c>
      <c r="D214" s="3" t="s">
        <v>703</v>
      </c>
      <c r="E214" s="24" t="s">
        <v>1735</v>
      </c>
      <c r="F214" s="4" t="str">
        <f>INDEX('Revised FFS Payment Calc'!E:E,MATCH(A:A,'Revised FFS Payment Calc'!A:A,0))</f>
        <v>Private</v>
      </c>
      <c r="G214" s="25" t="s">
        <v>1176</v>
      </c>
      <c r="H214" s="26">
        <v>599505.55000000005</v>
      </c>
      <c r="I214" s="27">
        <v>28439.13</v>
      </c>
      <c r="J214" s="2">
        <v>133671.54144804511</v>
      </c>
      <c r="K214" s="4">
        <f t="shared" si="3"/>
        <v>105232.41144804511</v>
      </c>
      <c r="L214" s="4" t="str">
        <f>INDEX('Revised FFS Payment Calc'!A:A,MATCH(A:A,'Revised FFS Payment Calc'!A:A,0))</f>
        <v>204254101</v>
      </c>
    </row>
    <row r="215" spans="1:12">
      <c r="A215" s="3" t="s">
        <v>201</v>
      </c>
      <c r="B215" s="30" t="s">
        <v>202</v>
      </c>
      <c r="C215" s="3" t="s">
        <v>1407</v>
      </c>
      <c r="D215" s="3" t="s">
        <v>201</v>
      </c>
      <c r="E215" s="24" t="s">
        <v>1406</v>
      </c>
      <c r="F215" s="4" t="str">
        <f>INDEX('Revised FFS Payment Calc'!E:E,MATCH(A:A,'Revised FFS Payment Calc'!A:A,0))</f>
        <v>Private</v>
      </c>
      <c r="G215" s="25" t="s">
        <v>1176</v>
      </c>
      <c r="H215" s="26">
        <v>2957570.95</v>
      </c>
      <c r="I215" s="27">
        <v>251216.66</v>
      </c>
      <c r="J215" s="2">
        <v>632747.57925847382</v>
      </c>
      <c r="K215" s="4">
        <f t="shared" si="3"/>
        <v>381530.91925847379</v>
      </c>
      <c r="L215" s="4" t="str">
        <f>INDEX('Revised FFS Payment Calc'!A:A,MATCH(A:A,'Revised FFS Payment Calc'!A:A,0))</f>
        <v>094219503</v>
      </c>
    </row>
    <row r="216" spans="1:12">
      <c r="A216" s="3" t="s">
        <v>189</v>
      </c>
      <c r="B216" s="30" t="s">
        <v>190</v>
      </c>
      <c r="C216" s="3" t="s">
        <v>1420</v>
      </c>
      <c r="D216" s="3" t="s">
        <v>189</v>
      </c>
      <c r="E216" s="24" t="s">
        <v>1820</v>
      </c>
      <c r="F216" s="4" t="str">
        <f>INDEX('Revised FFS Payment Calc'!E:E,MATCH(A:A,'Revised FFS Payment Calc'!A:A,0))</f>
        <v>Private</v>
      </c>
      <c r="G216" s="25" t="s">
        <v>1176</v>
      </c>
      <c r="H216" s="26">
        <v>2822674.77</v>
      </c>
      <c r="I216" s="27">
        <v>292489.09999999998</v>
      </c>
      <c r="J216" s="2">
        <v>552745.34597628715</v>
      </c>
      <c r="K216" s="4">
        <f t="shared" si="3"/>
        <v>260256.24597628717</v>
      </c>
      <c r="L216" s="4" t="str">
        <f>INDEX('Revised FFS Payment Calc'!A:A,MATCH(A:A,'Revised FFS Payment Calc'!A:A,0))</f>
        <v>281028501</v>
      </c>
    </row>
    <row r="217" spans="1:12">
      <c r="A217" s="3" t="s">
        <v>204</v>
      </c>
      <c r="B217" s="30" t="s">
        <v>205</v>
      </c>
      <c r="C217" s="3" t="s">
        <v>1405</v>
      </c>
      <c r="D217" s="3" t="s">
        <v>204</v>
      </c>
      <c r="E217" s="24" t="s">
        <v>2011</v>
      </c>
      <c r="F217" s="4" t="str">
        <f>INDEX('Revised FFS Payment Calc'!E:E,MATCH(A:A,'Revised FFS Payment Calc'!A:A,0))</f>
        <v>Private</v>
      </c>
      <c r="G217" s="25" t="s">
        <v>1176</v>
      </c>
      <c r="H217" s="26">
        <v>3853658.46</v>
      </c>
      <c r="I217" s="27">
        <v>291508.99</v>
      </c>
      <c r="J217" s="2">
        <v>748918.51594453712</v>
      </c>
      <c r="K217" s="4">
        <f t="shared" si="3"/>
        <v>457409.52594453713</v>
      </c>
      <c r="L217" s="4" t="str">
        <f>INDEX('Revised FFS Payment Calc'!A:A,MATCH(A:A,'Revised FFS Payment Calc'!A:A,0))</f>
        <v>140713201</v>
      </c>
    </row>
    <row r="218" spans="1:12">
      <c r="A218" s="3" t="s">
        <v>727</v>
      </c>
      <c r="B218" s="30" t="s">
        <v>728</v>
      </c>
      <c r="C218" s="3" t="s">
        <v>1398</v>
      </c>
      <c r="D218" s="3" t="s">
        <v>727</v>
      </c>
      <c r="E218" s="24" t="s">
        <v>1736</v>
      </c>
      <c r="F218" s="4" t="str">
        <f>INDEX('Revised FFS Payment Calc'!E:E,MATCH(A:A,'Revised FFS Payment Calc'!A:A,0))</f>
        <v>NSGO</v>
      </c>
      <c r="G218" s="25" t="s">
        <v>1176</v>
      </c>
      <c r="H218" s="26">
        <v>2449859.25</v>
      </c>
      <c r="I218" s="27">
        <v>273614.59000000003</v>
      </c>
      <c r="J218" s="2">
        <v>629521.32108932768</v>
      </c>
      <c r="K218" s="4">
        <f t="shared" si="3"/>
        <v>355906.73108932766</v>
      </c>
      <c r="L218" s="4" t="str">
        <f>INDEX('Revised FFS Payment Calc'!A:A,MATCH(A:A,'Revised FFS Payment Calc'!A:A,0))</f>
        <v>136143806</v>
      </c>
    </row>
    <row r="219" spans="1:12">
      <c r="A219" s="3" t="s">
        <v>440</v>
      </c>
      <c r="B219" s="30" t="s">
        <v>441</v>
      </c>
      <c r="C219" s="3" t="s">
        <v>1397</v>
      </c>
      <c r="D219" s="3" t="s">
        <v>440</v>
      </c>
      <c r="E219" s="24" t="s">
        <v>1737</v>
      </c>
      <c r="F219" s="4" t="str">
        <f>INDEX('Revised FFS Payment Calc'!E:E,MATCH(A:A,'Revised FFS Payment Calc'!A:A,0))</f>
        <v>Private</v>
      </c>
      <c r="G219" s="25" t="s">
        <v>1176</v>
      </c>
      <c r="H219" s="26">
        <v>10770068.689999999</v>
      </c>
      <c r="I219" s="27">
        <v>911597.56</v>
      </c>
      <c r="J219" s="2">
        <v>1759390.2897374965</v>
      </c>
      <c r="K219" s="4">
        <f t="shared" si="3"/>
        <v>847792.72973749647</v>
      </c>
      <c r="L219" s="4" t="str">
        <f>INDEX('Revised FFS Payment Calc'!A:A,MATCH(A:A,'Revised FFS Payment Calc'!A:A,0))</f>
        <v>112679902</v>
      </c>
    </row>
    <row r="220" spans="1:12">
      <c r="A220" s="3" t="s">
        <v>730</v>
      </c>
      <c r="B220" s="30" t="s">
        <v>731</v>
      </c>
      <c r="C220" s="3" t="s">
        <v>1396</v>
      </c>
      <c r="D220" s="3" t="s">
        <v>730</v>
      </c>
      <c r="E220" s="24" t="s">
        <v>1823</v>
      </c>
      <c r="F220" s="4" t="str">
        <f>INDEX('Revised FFS Payment Calc'!E:E,MATCH(A:A,'Revised FFS Payment Calc'!A:A,0))</f>
        <v>NSGO</v>
      </c>
      <c r="G220" s="25" t="s">
        <v>1172</v>
      </c>
      <c r="H220" s="26">
        <v>8015.03</v>
      </c>
      <c r="I220" s="27">
        <v>3297.26</v>
      </c>
      <c r="J220" s="2">
        <v>3762.3312337048765</v>
      </c>
      <c r="K220" s="4">
        <f t="shared" si="3"/>
        <v>465.07123370487625</v>
      </c>
      <c r="L220" s="4" t="str">
        <f>INDEX('Revised FFS Payment Calc'!A:A,MATCH(A:A,'Revised FFS Payment Calc'!A:A,0))</f>
        <v>136325111</v>
      </c>
    </row>
    <row r="221" spans="1:12">
      <c r="A221" s="3" t="s">
        <v>733</v>
      </c>
      <c r="B221" s="30" t="s">
        <v>734</v>
      </c>
      <c r="C221" s="3" t="s">
        <v>1395</v>
      </c>
      <c r="D221" s="3" t="s">
        <v>733</v>
      </c>
      <c r="E221" s="24" t="s">
        <v>2012</v>
      </c>
      <c r="F221" s="4" t="str">
        <f>INDEX('Revised FFS Payment Calc'!E:E,MATCH(A:A,'Revised FFS Payment Calc'!A:A,0))</f>
        <v>NSGO</v>
      </c>
      <c r="G221" s="25" t="s">
        <v>1172</v>
      </c>
      <c r="H221" s="26">
        <v>169599.98</v>
      </c>
      <c r="I221" s="27">
        <v>50174.67</v>
      </c>
      <c r="J221" s="2">
        <v>22006.565296453529</v>
      </c>
      <c r="K221" s="4">
        <f t="shared" si="3"/>
        <v>-28168.104703546469</v>
      </c>
      <c r="L221" s="4" t="str">
        <f>INDEX('Revised FFS Payment Calc'!A:A,MATCH(A:A,'Revised FFS Payment Calc'!A:A,0))</f>
        <v>094129604</v>
      </c>
    </row>
    <row r="222" spans="1:12">
      <c r="A222" s="3" t="s">
        <v>742</v>
      </c>
      <c r="B222" s="30" t="s">
        <v>743</v>
      </c>
      <c r="C222" s="3" t="s">
        <v>1390</v>
      </c>
      <c r="D222" s="3" t="s">
        <v>742</v>
      </c>
      <c r="E222" s="24" t="s">
        <v>1738</v>
      </c>
      <c r="F222" s="4" t="str">
        <f>INDEX('Revised FFS Payment Calc'!E:E,MATCH(A:A,'Revised FFS Payment Calc'!A:A,0))</f>
        <v>NSGO</v>
      </c>
      <c r="G222" s="25" t="s">
        <v>1172</v>
      </c>
      <c r="H222" s="26">
        <v>1574.88</v>
      </c>
      <c r="I222" s="27">
        <v>685.85</v>
      </c>
      <c r="J222" s="2">
        <v>628.84643949473207</v>
      </c>
      <c r="K222" s="4">
        <f t="shared" si="3"/>
        <v>-57.003560505267956</v>
      </c>
      <c r="L222" s="4" t="str">
        <f>INDEX('Revised FFS Payment Calc'!A:A,MATCH(A:A,'Revised FFS Payment Calc'!A:A,0))</f>
        <v>120745806</v>
      </c>
    </row>
    <row r="223" spans="1:12">
      <c r="A223" s="3" t="s">
        <v>246</v>
      </c>
      <c r="B223" s="30" t="s">
        <v>247</v>
      </c>
      <c r="C223" s="3" t="s">
        <v>1344</v>
      </c>
      <c r="D223" s="3" t="s">
        <v>246</v>
      </c>
      <c r="E223" s="24" t="s">
        <v>1884</v>
      </c>
      <c r="F223" s="4" t="str">
        <f>INDEX('Revised FFS Payment Calc'!E:E,MATCH(A:A,'Revised FFS Payment Calc'!A:A,0))</f>
        <v>Private</v>
      </c>
      <c r="G223" s="25" t="s">
        <v>1172</v>
      </c>
      <c r="H223" s="26">
        <v>23500.07</v>
      </c>
      <c r="I223" s="27">
        <v>10617.67</v>
      </c>
      <c r="J223" s="2">
        <v>10171.733392272918</v>
      </c>
      <c r="K223" s="4">
        <f t="shared" si="3"/>
        <v>-445.93660772708245</v>
      </c>
      <c r="L223" s="4" t="str">
        <f>INDEX('Revised FFS Payment Calc'!A:A,MATCH(A:A,'Revised FFS Payment Calc'!A:A,0))</f>
        <v>350190001</v>
      </c>
    </row>
    <row r="224" spans="1:12">
      <c r="A224" s="3" t="s">
        <v>746</v>
      </c>
      <c r="B224" s="30" t="s">
        <v>747</v>
      </c>
      <c r="C224" s="3" t="s">
        <v>1388</v>
      </c>
      <c r="D224" s="3" t="s">
        <v>746</v>
      </c>
      <c r="E224" s="24" t="s">
        <v>1387</v>
      </c>
      <c r="F224" s="4" t="str">
        <f>INDEX('Revised FFS Payment Calc'!E:E,MATCH(A:A,'Revised FFS Payment Calc'!A:A,0))</f>
        <v>Private</v>
      </c>
      <c r="G224" s="25" t="s">
        <v>1176</v>
      </c>
      <c r="H224" s="26">
        <v>1756044.59</v>
      </c>
      <c r="I224" s="27">
        <v>138861.03</v>
      </c>
      <c r="J224" s="2">
        <v>266130.60013253626</v>
      </c>
      <c r="K224" s="4">
        <f t="shared" si="3"/>
        <v>127269.57013253626</v>
      </c>
      <c r="L224" s="4" t="str">
        <f>INDEX('Revised FFS Payment Calc'!A:A,MATCH(A:A,'Revised FFS Payment Calc'!A:A,0))</f>
        <v>130605205</v>
      </c>
    </row>
    <row r="225" spans="1:12">
      <c r="A225" s="3" t="s">
        <v>954</v>
      </c>
      <c r="B225" s="30" t="s">
        <v>955</v>
      </c>
      <c r="C225" s="3" t="s">
        <v>1389</v>
      </c>
      <c r="D225" s="3" t="s">
        <v>954</v>
      </c>
      <c r="E225" s="24" t="s">
        <v>2013</v>
      </c>
      <c r="F225" s="4" t="str">
        <f>INDEX('Revised FFS Payment Calc'!E:E,MATCH(A:A,'Revised FFS Payment Calc'!A:A,0))</f>
        <v>NSGO</v>
      </c>
      <c r="G225" s="25" t="s">
        <v>1176</v>
      </c>
      <c r="H225" s="26">
        <v>596779.51</v>
      </c>
      <c r="I225" s="27">
        <v>85497.76</v>
      </c>
      <c r="J225" s="2">
        <v>149878.35363259062</v>
      </c>
      <c r="K225" s="4">
        <f t="shared" si="3"/>
        <v>64380.593632590622</v>
      </c>
      <c r="L225" s="4" t="str">
        <f>INDEX('Revised FFS Payment Calc'!A:A,MATCH(A:A,'Revised FFS Payment Calc'!A:A,0))</f>
        <v>131030203</v>
      </c>
    </row>
    <row r="226" spans="1:12">
      <c r="A226" s="3" t="s">
        <v>749</v>
      </c>
      <c r="B226" s="30" t="s">
        <v>750</v>
      </c>
      <c r="C226" s="3" t="s">
        <v>1386</v>
      </c>
      <c r="D226" s="3" t="s">
        <v>749</v>
      </c>
      <c r="E226" s="24" t="s">
        <v>1385</v>
      </c>
      <c r="F226" s="4" t="str">
        <f>INDEX('Revised FFS Payment Calc'!E:E,MATCH(A:A,'Revised FFS Payment Calc'!A:A,0))</f>
        <v>Private</v>
      </c>
      <c r="G226" s="25" t="s">
        <v>1176</v>
      </c>
      <c r="H226" s="26">
        <v>2024619</v>
      </c>
      <c r="I226" s="27">
        <v>165929.07999999999</v>
      </c>
      <c r="J226" s="2">
        <v>393250.18814297015</v>
      </c>
      <c r="K226" s="4">
        <f t="shared" si="3"/>
        <v>227321.10814297016</v>
      </c>
      <c r="L226" s="4" t="str">
        <f>INDEX('Revised FFS Payment Calc'!A:A,MATCH(A:A,'Revised FFS Payment Calc'!A:A,0))</f>
        <v>112701102</v>
      </c>
    </row>
    <row r="227" spans="1:12">
      <c r="A227" s="3" t="s">
        <v>1381</v>
      </c>
      <c r="B227" s="30" t="s">
        <v>1383</v>
      </c>
      <c r="C227" s="3" t="s">
        <v>1382</v>
      </c>
      <c r="D227" s="3" t="s">
        <v>1381</v>
      </c>
      <c r="E227" s="24" t="s">
        <v>1885</v>
      </c>
      <c r="F227" s="4" t="str">
        <f>INDEX('Revised FFS Payment Calc'!E:E,MATCH(A:A,'Revised FFS Payment Calc'!A:A,0))</f>
        <v>Private</v>
      </c>
      <c r="G227" s="25" t="s">
        <v>1176</v>
      </c>
      <c r="H227" s="26">
        <v>370313.48</v>
      </c>
      <c r="I227" s="27">
        <v>38470.46</v>
      </c>
      <c r="J227" s="2">
        <v>116407.25930355635</v>
      </c>
      <c r="K227" s="4">
        <f t="shared" si="3"/>
        <v>77936.799303556356</v>
      </c>
      <c r="L227" s="4" t="str">
        <f>INDEX('Revised FFS Payment Calc'!A:A,MATCH(A:A,'Revised FFS Payment Calc'!A:A,0))</f>
        <v>297342201</v>
      </c>
    </row>
    <row r="228" spans="1:12">
      <c r="A228" s="3" t="s">
        <v>758</v>
      </c>
      <c r="B228" s="30" t="s">
        <v>759</v>
      </c>
      <c r="C228" s="3" t="s">
        <v>1380</v>
      </c>
      <c r="D228" s="3" t="s">
        <v>758</v>
      </c>
      <c r="E228" s="24" t="s">
        <v>1830</v>
      </c>
      <c r="F228" s="4" t="str">
        <f>INDEX('Revised FFS Payment Calc'!E:E,MATCH(A:A,'Revised FFS Payment Calc'!A:A,0))</f>
        <v>NSGO</v>
      </c>
      <c r="G228" s="25" t="s">
        <v>1176</v>
      </c>
      <c r="H228" s="26">
        <v>7003</v>
      </c>
      <c r="I228" s="27">
        <v>1380.21</v>
      </c>
      <c r="J228" s="2">
        <v>2608.0467828404339</v>
      </c>
      <c r="K228" s="4">
        <f t="shared" si="3"/>
        <v>1227.8367828404339</v>
      </c>
      <c r="L228" s="4" t="str">
        <f>INDEX('Revised FFS Payment Calc'!A:A,MATCH(A:A,'Revised FFS Payment Calc'!A:A,0))</f>
        <v>127310404</v>
      </c>
    </row>
    <row r="229" spans="1:12">
      <c r="A229" s="3" t="s">
        <v>897</v>
      </c>
      <c r="B229" s="30" t="s">
        <v>898</v>
      </c>
      <c r="C229" s="3" t="s">
        <v>1274</v>
      </c>
      <c r="D229" s="3" t="s">
        <v>897</v>
      </c>
      <c r="E229" s="24" t="s">
        <v>2014</v>
      </c>
      <c r="F229" s="4" t="str">
        <f>INDEX('Revised FFS Payment Calc'!E:E,MATCH(A:A,'Revised FFS Payment Calc'!A:A,0))</f>
        <v>Private</v>
      </c>
      <c r="G229" s="25" t="s">
        <v>1176</v>
      </c>
      <c r="H229" s="26">
        <v>3475869.93</v>
      </c>
      <c r="I229" s="27">
        <v>239635.91</v>
      </c>
      <c r="J229" s="2">
        <v>642885.92502806941</v>
      </c>
      <c r="K229" s="4">
        <f t="shared" si="3"/>
        <v>403250.01502806938</v>
      </c>
      <c r="L229" s="4" t="str">
        <f>INDEX('Revised FFS Payment Calc'!A:A,MATCH(A:A,'Revised FFS Payment Calc'!A:A,0))</f>
        <v>094216103</v>
      </c>
    </row>
    <row r="230" spans="1:12">
      <c r="A230" s="3" t="s">
        <v>761</v>
      </c>
      <c r="B230" s="30" t="s">
        <v>762</v>
      </c>
      <c r="C230" s="3" t="s">
        <v>1739</v>
      </c>
      <c r="D230" s="3" t="s">
        <v>761</v>
      </c>
      <c r="E230" s="24" t="s">
        <v>2015</v>
      </c>
      <c r="F230" s="4" t="str">
        <f>INDEX('Revised FFS Payment Calc'!E:E,MATCH(A:A,'Revised FFS Payment Calc'!A:A,0))</f>
        <v>Private</v>
      </c>
      <c r="G230" s="25" t="s">
        <v>1176</v>
      </c>
      <c r="H230" s="26">
        <v>759</v>
      </c>
      <c r="I230" s="27">
        <v>51.36</v>
      </c>
      <c r="J230" s="2">
        <v>295.58196564280189</v>
      </c>
      <c r="K230" s="4">
        <f t="shared" si="3"/>
        <v>244.22196564280188</v>
      </c>
      <c r="L230" s="4" t="str">
        <f>INDEX('Revised FFS Payment Calc'!A:A,MATCH(A:A,'Revised FFS Payment Calc'!A:A,0))</f>
        <v>185964702</v>
      </c>
    </row>
    <row r="231" spans="1:12">
      <c r="A231" s="3" t="s">
        <v>764</v>
      </c>
      <c r="B231" s="30" t="s">
        <v>765</v>
      </c>
      <c r="C231" s="3" t="s">
        <v>1377</v>
      </c>
      <c r="D231" s="3" t="s">
        <v>764</v>
      </c>
      <c r="E231" s="24" t="s">
        <v>2016</v>
      </c>
      <c r="F231" s="4" t="str">
        <f>INDEX('Revised FFS Payment Calc'!E:E,MATCH(A:A,'Revised FFS Payment Calc'!A:A,0))</f>
        <v>NSGO</v>
      </c>
      <c r="G231" s="25" t="s">
        <v>1172</v>
      </c>
      <c r="H231" s="26">
        <v>3243</v>
      </c>
      <c r="I231" s="27">
        <v>1469.67</v>
      </c>
      <c r="J231" s="2">
        <v>1379.0642135547462</v>
      </c>
      <c r="K231" s="4">
        <f t="shared" si="3"/>
        <v>-90.605786445253898</v>
      </c>
      <c r="L231" s="4" t="str">
        <f>INDEX('Revised FFS Payment Calc'!A:A,MATCH(A:A,'Revised FFS Payment Calc'!A:A,0))</f>
        <v>020989201</v>
      </c>
    </row>
    <row r="232" spans="1:12">
      <c r="A232" s="3" t="s">
        <v>122</v>
      </c>
      <c r="B232" s="30" t="s">
        <v>123</v>
      </c>
      <c r="C232" s="3" t="s">
        <v>1512</v>
      </c>
      <c r="D232" s="3" t="s">
        <v>122</v>
      </c>
      <c r="E232" s="24" t="s">
        <v>2017</v>
      </c>
      <c r="F232" s="4" t="str">
        <f>INDEX('Revised FFS Payment Calc'!E:E,MATCH(A:A,'Revised FFS Payment Calc'!A:A,0))</f>
        <v>NSGO</v>
      </c>
      <c r="G232" s="25" t="s">
        <v>1176</v>
      </c>
      <c r="H232" s="26">
        <v>358598.69</v>
      </c>
      <c r="I232" s="27">
        <v>70653.83</v>
      </c>
      <c r="J232" s="2">
        <v>121382.57046949191</v>
      </c>
      <c r="K232" s="4">
        <f t="shared" si="3"/>
        <v>50728.74046949191</v>
      </c>
      <c r="L232" s="4" t="str">
        <f>INDEX('Revised FFS Payment Calc'!A:A,MATCH(A:A,'Revised FFS Payment Calc'!A:A,0))</f>
        <v>396650901</v>
      </c>
    </row>
    <row r="233" spans="1:12">
      <c r="A233" s="3" t="s">
        <v>16</v>
      </c>
      <c r="B233" s="30" t="s">
        <v>17</v>
      </c>
      <c r="C233" s="3" t="s">
        <v>1656</v>
      </c>
      <c r="D233" s="3" t="s">
        <v>16</v>
      </c>
      <c r="E233" s="24" t="s">
        <v>1741</v>
      </c>
      <c r="F233" s="4" t="str">
        <f>INDEX('Revised FFS Payment Calc'!E:E,MATCH(A:A,'Revised FFS Payment Calc'!A:A,0))</f>
        <v>Private</v>
      </c>
      <c r="G233" s="25" t="s">
        <v>1176</v>
      </c>
      <c r="H233" s="26">
        <v>75892.850000000006</v>
      </c>
      <c r="I233" s="27">
        <v>4267.46</v>
      </c>
      <c r="J233" s="2">
        <v>25738.885078407518</v>
      </c>
      <c r="K233" s="4">
        <f t="shared" si="3"/>
        <v>21471.425078407519</v>
      </c>
      <c r="L233" s="4" t="str">
        <f>INDEX('Revised FFS Payment Calc'!A:A,MATCH(A:A,'Revised FFS Payment Calc'!A:A,0))</f>
        <v>094215302</v>
      </c>
    </row>
    <row r="234" spans="1:12">
      <c r="A234" s="3" t="s">
        <v>1167</v>
      </c>
      <c r="B234" s="30" t="s">
        <v>1375</v>
      </c>
      <c r="C234" s="3" t="s">
        <v>1374</v>
      </c>
      <c r="D234" s="3" t="s">
        <v>1167</v>
      </c>
      <c r="E234" s="24" t="s">
        <v>1742</v>
      </c>
      <c r="F234" s="4" t="str">
        <f>INDEX('Revised FFS Payment Calc'!E:E,MATCH(A:A,'Revised FFS Payment Calc'!A:A,0))</f>
        <v>Private</v>
      </c>
      <c r="G234" s="25" t="s">
        <v>1176</v>
      </c>
      <c r="H234" s="26">
        <v>6245641.2599999998</v>
      </c>
      <c r="I234" s="27">
        <v>1141507.8999999999</v>
      </c>
      <c r="J234" s="2">
        <v>1476447.9635855122</v>
      </c>
      <c r="K234" s="4">
        <f t="shared" si="3"/>
        <v>334940.06358551234</v>
      </c>
      <c r="L234" s="4" t="str">
        <f>INDEX('Revised FFS Payment Calc'!A:A,MATCH(A:A,'Revised FFS Payment Calc'!A:A,0))</f>
        <v>137245009</v>
      </c>
    </row>
    <row r="235" spans="1:12">
      <c r="A235" s="3" t="s">
        <v>879</v>
      </c>
      <c r="B235" s="30" t="s">
        <v>880</v>
      </c>
      <c r="C235" s="3" t="s">
        <v>1373</v>
      </c>
      <c r="D235" s="3" t="s">
        <v>879</v>
      </c>
      <c r="E235" s="24" t="s">
        <v>1743</v>
      </c>
      <c r="F235" s="4" t="str">
        <f>INDEX('Revised FFS Payment Calc'!E:E,MATCH(A:A,'Revised FFS Payment Calc'!A:A,0))</f>
        <v>NSGO</v>
      </c>
      <c r="G235" s="25" t="s">
        <v>1176</v>
      </c>
      <c r="H235" s="26">
        <v>2391020.62</v>
      </c>
      <c r="I235" s="27">
        <v>348864.75</v>
      </c>
      <c r="J235" s="2">
        <v>658342.19977025455</v>
      </c>
      <c r="K235" s="4">
        <f t="shared" si="3"/>
        <v>309477.44977025455</v>
      </c>
      <c r="L235" s="4" t="str">
        <f>INDEX('Revised FFS Payment Calc'!A:A,MATCH(A:A,'Revised FFS Payment Calc'!A:A,0))</f>
        <v>127303903</v>
      </c>
    </row>
    <row r="236" spans="1:12">
      <c r="A236" s="3" t="s">
        <v>779</v>
      </c>
      <c r="B236" s="30" t="s">
        <v>780</v>
      </c>
      <c r="C236" s="3" t="s">
        <v>1371</v>
      </c>
      <c r="D236" s="3" t="s">
        <v>779</v>
      </c>
      <c r="E236" s="24" t="s">
        <v>1370</v>
      </c>
      <c r="F236" s="4" t="str">
        <f>INDEX('Revised FFS Payment Calc'!E:E,MATCH(A:A,'Revised FFS Payment Calc'!A:A,0))</f>
        <v>NSGO</v>
      </c>
      <c r="G236" s="25" t="s">
        <v>1172</v>
      </c>
      <c r="H236" s="26">
        <v>37196.199999999997</v>
      </c>
      <c r="I236" s="27">
        <v>16683.939999999999</v>
      </c>
      <c r="J236" s="2">
        <v>9738.5774376811678</v>
      </c>
      <c r="K236" s="4">
        <f t="shared" si="3"/>
        <v>-6945.3625623188309</v>
      </c>
      <c r="L236" s="4" t="str">
        <f>INDEX('Revised FFS Payment Calc'!A:A,MATCH(A:A,'Revised FFS Payment Calc'!A:A,0))</f>
        <v>112704504</v>
      </c>
    </row>
    <row r="237" spans="1:12">
      <c r="A237" s="3" t="s">
        <v>782</v>
      </c>
      <c r="B237" s="30" t="s">
        <v>783</v>
      </c>
      <c r="C237" s="3" t="s">
        <v>1369</v>
      </c>
      <c r="D237" s="3" t="s">
        <v>782</v>
      </c>
      <c r="E237" s="24" t="s">
        <v>2018</v>
      </c>
      <c r="F237" s="4" t="str">
        <f>INDEX('Revised FFS Payment Calc'!E:E,MATCH(A:A,'Revised FFS Payment Calc'!A:A,0))</f>
        <v>Private</v>
      </c>
      <c r="G237" s="25" t="s">
        <v>1176</v>
      </c>
      <c r="H237" s="26">
        <v>1952677.34</v>
      </c>
      <c r="I237" s="27">
        <v>129671.38</v>
      </c>
      <c r="J237" s="2">
        <v>372393.41996138566</v>
      </c>
      <c r="K237" s="4">
        <f t="shared" si="3"/>
        <v>242722.03996138566</v>
      </c>
      <c r="L237" s="4" t="str">
        <f>INDEX('Revised FFS Payment Calc'!A:A,MATCH(A:A,'Revised FFS Payment Calc'!A:A,0))</f>
        <v>112711003</v>
      </c>
    </row>
    <row r="238" spans="1:12">
      <c r="A238" s="3" t="s">
        <v>573</v>
      </c>
      <c r="B238" s="30" t="s">
        <v>574</v>
      </c>
      <c r="C238" s="3" t="s">
        <v>1502</v>
      </c>
      <c r="D238" s="3" t="s">
        <v>573</v>
      </c>
      <c r="E238" s="24" t="s">
        <v>1886</v>
      </c>
      <c r="F238" s="4" t="str">
        <f>INDEX('Revised FFS Payment Calc'!E:E,MATCH(A:A,'Revised FFS Payment Calc'!A:A,0))</f>
        <v>NSGO</v>
      </c>
      <c r="G238" s="25" t="s">
        <v>1172</v>
      </c>
      <c r="H238" s="26">
        <v>71348</v>
      </c>
      <c r="I238" s="27">
        <v>24269.43</v>
      </c>
      <c r="J238" s="2">
        <v>14609.64613528788</v>
      </c>
      <c r="K238" s="4">
        <f t="shared" si="3"/>
        <v>-9659.7838647121207</v>
      </c>
      <c r="L238" s="4" t="str">
        <f>INDEX('Revised FFS Payment Calc'!A:A,MATCH(A:A,'Revised FFS Payment Calc'!A:A,0))</f>
        <v>110856504</v>
      </c>
    </row>
    <row r="239" spans="1:12">
      <c r="A239" s="3" t="s">
        <v>165</v>
      </c>
      <c r="B239" s="30" t="s">
        <v>166</v>
      </c>
      <c r="C239" s="3" t="s">
        <v>1470</v>
      </c>
      <c r="D239" s="3" t="s">
        <v>165</v>
      </c>
      <c r="E239" s="24" t="s">
        <v>1745</v>
      </c>
      <c r="F239" s="4" t="str">
        <f>INDEX('Revised FFS Payment Calc'!E:E,MATCH(A:A,'Revised FFS Payment Calc'!A:A,0))</f>
        <v>NSGO</v>
      </c>
      <c r="G239" s="25" t="s">
        <v>1172</v>
      </c>
      <c r="H239" s="26">
        <v>88899.68</v>
      </c>
      <c r="I239" s="27">
        <v>30385.96</v>
      </c>
      <c r="J239" s="2">
        <v>28373.391495375596</v>
      </c>
      <c r="K239" s="4">
        <f t="shared" si="3"/>
        <v>-2012.5685046244034</v>
      </c>
      <c r="L239" s="4" t="str">
        <f>INDEX('Revised FFS Payment Calc'!A:A,MATCH(A:A,'Revised FFS Payment Calc'!A:A,0))</f>
        <v>136412710</v>
      </c>
    </row>
    <row r="240" spans="1:12">
      <c r="A240" s="3" t="s">
        <v>776</v>
      </c>
      <c r="B240" s="30" t="s">
        <v>777</v>
      </c>
      <c r="C240" s="3" t="s">
        <v>1372</v>
      </c>
      <c r="D240" s="3" t="s">
        <v>776</v>
      </c>
      <c r="E240" s="24" t="s">
        <v>2019</v>
      </c>
      <c r="F240" s="4" t="str">
        <f>INDEX('Revised FFS Payment Calc'!E:E,MATCH(A:A,'Revised FFS Payment Calc'!A:A,0))</f>
        <v>Private</v>
      </c>
      <c r="G240" s="25" t="s">
        <v>1176</v>
      </c>
      <c r="H240" s="26">
        <v>72557.8</v>
      </c>
      <c r="I240" s="27">
        <v>23169.58</v>
      </c>
      <c r="J240" s="2">
        <v>48515.123553889411</v>
      </c>
      <c r="K240" s="4">
        <f t="shared" si="3"/>
        <v>25345.543553889409</v>
      </c>
      <c r="L240" s="4" t="str">
        <f>INDEX('Revised FFS Payment Calc'!A:A,MATCH(A:A,'Revised FFS Payment Calc'!A:A,0))</f>
        <v>358963201</v>
      </c>
    </row>
    <row r="241" spans="1:12">
      <c r="A241" s="3" t="s">
        <v>791</v>
      </c>
      <c r="B241" s="30" t="s">
        <v>792</v>
      </c>
      <c r="C241" s="3" t="s">
        <v>1367</v>
      </c>
      <c r="D241" s="3" t="s">
        <v>791</v>
      </c>
      <c r="E241" s="24" t="s">
        <v>1366</v>
      </c>
      <c r="F241" s="4" t="str">
        <f>INDEX('Revised FFS Payment Calc'!E:E,MATCH(A:A,'Revised FFS Payment Calc'!A:A,0))</f>
        <v>Private</v>
      </c>
      <c r="G241" s="25" t="s">
        <v>1172</v>
      </c>
      <c r="H241" s="26">
        <v>13485.66</v>
      </c>
      <c r="I241" s="27">
        <v>3761.67</v>
      </c>
      <c r="J241" s="2">
        <v>4715.1369847052765</v>
      </c>
      <c r="K241" s="4">
        <f t="shared" si="3"/>
        <v>953.46698470527645</v>
      </c>
      <c r="L241" s="4" t="str">
        <f>INDEX('Revised FFS Payment Calc'!A:A,MATCH(A:A,'Revised FFS Payment Calc'!A:A,0))</f>
        <v>152686501</v>
      </c>
    </row>
    <row r="242" spans="1:12">
      <c r="A242" s="3" t="s">
        <v>1161</v>
      </c>
      <c r="B242" s="30" t="s">
        <v>1365</v>
      </c>
      <c r="C242" s="3" t="s">
        <v>1364</v>
      </c>
      <c r="D242" s="3" t="s">
        <v>1161</v>
      </c>
      <c r="E242" s="24" t="s">
        <v>1746</v>
      </c>
      <c r="F242" s="4" t="str">
        <f>INDEX('Revised FFS Payment Calc'!E:E,MATCH(A:A,'Revised FFS Payment Calc'!A:A,0))</f>
        <v>Private</v>
      </c>
      <c r="G242" s="25" t="s">
        <v>1176</v>
      </c>
      <c r="H242" s="26">
        <v>1255084.92</v>
      </c>
      <c r="I242" s="27">
        <v>126153.93</v>
      </c>
      <c r="J242" s="2">
        <v>223629.2417502123</v>
      </c>
      <c r="K242" s="4">
        <f t="shared" si="3"/>
        <v>97475.311750212306</v>
      </c>
      <c r="L242" s="4" t="str">
        <f>INDEX('Revised FFS Payment Calc'!A:A,MATCH(A:A,'Revised FFS Payment Calc'!A:A,0))</f>
        <v>121816602</v>
      </c>
    </row>
    <row r="243" spans="1:12">
      <c r="A243" s="3" t="s">
        <v>794</v>
      </c>
      <c r="B243" s="30" t="s">
        <v>795</v>
      </c>
      <c r="C243" s="3" t="s">
        <v>1363</v>
      </c>
      <c r="D243" s="3" t="s">
        <v>794</v>
      </c>
      <c r="E243" s="24" t="s">
        <v>1362</v>
      </c>
      <c r="F243" s="4" t="str">
        <f>INDEX('Revised FFS Payment Calc'!E:E,MATCH(A:A,'Revised FFS Payment Calc'!A:A,0))</f>
        <v>NSGO</v>
      </c>
      <c r="G243" s="25" t="s">
        <v>1176</v>
      </c>
      <c r="H243" s="26">
        <v>498387.73</v>
      </c>
      <c r="I243" s="27">
        <v>98855.27</v>
      </c>
      <c r="J243" s="2">
        <v>149937.88707926538</v>
      </c>
      <c r="K243" s="4">
        <f t="shared" si="3"/>
        <v>51082.617079265372</v>
      </c>
      <c r="L243" s="4" t="str">
        <f>INDEX('Revised FFS Payment Calc'!A:A,MATCH(A:A,'Revised FFS Payment Calc'!A:A,0))</f>
        <v>138950412</v>
      </c>
    </row>
    <row r="244" spans="1:12">
      <c r="A244" s="3" t="s">
        <v>1135</v>
      </c>
      <c r="B244" s="30" t="s">
        <v>1136</v>
      </c>
      <c r="C244" s="3" t="s">
        <v>1340</v>
      </c>
      <c r="D244" s="3" t="s">
        <v>1135</v>
      </c>
      <c r="E244" s="24" t="s">
        <v>1747</v>
      </c>
      <c r="F244" s="4" t="str">
        <f>INDEX('Revised FFS Payment Calc'!E:E,MATCH(A:A,'Revised FFS Payment Calc'!A:A,0))</f>
        <v>Private</v>
      </c>
      <c r="G244" s="25" t="s">
        <v>1176</v>
      </c>
      <c r="H244" s="26">
        <v>492918.3</v>
      </c>
      <c r="I244" s="27">
        <v>86283.38</v>
      </c>
      <c r="J244" s="2">
        <v>94152.804627205231</v>
      </c>
      <c r="K244" s="4">
        <f t="shared" si="3"/>
        <v>7869.424627205226</v>
      </c>
      <c r="L244" s="4" t="str">
        <f>INDEX('Revised FFS Payment Calc'!A:A,MATCH(A:A,'Revised FFS Payment Calc'!A:A,0))</f>
        <v>308032701</v>
      </c>
    </row>
    <row r="245" spans="1:12">
      <c r="A245" s="3" t="s">
        <v>1109</v>
      </c>
      <c r="B245" s="30" t="s">
        <v>1110</v>
      </c>
      <c r="C245" s="3" t="s">
        <v>1525</v>
      </c>
      <c r="D245" s="3" t="s">
        <v>1109</v>
      </c>
      <c r="E245" s="24" t="s">
        <v>1748</v>
      </c>
      <c r="F245" s="4" t="str">
        <f>INDEX('Revised FFS Payment Calc'!E:E,MATCH(A:A,'Revised FFS Payment Calc'!A:A,0))</f>
        <v>Private</v>
      </c>
      <c r="G245" s="25" t="s">
        <v>1176</v>
      </c>
      <c r="H245" s="26">
        <v>1495512.01</v>
      </c>
      <c r="I245" s="27">
        <v>238863.97</v>
      </c>
      <c r="J245" s="2">
        <v>437308.40617876645</v>
      </c>
      <c r="K245" s="4">
        <f t="shared" si="3"/>
        <v>198444.43617876645</v>
      </c>
      <c r="L245" s="4" t="str">
        <f>INDEX('Revised FFS Payment Calc'!A:A,MATCH(A:A,'Revised FFS Payment Calc'!A:A,0))</f>
        <v>163111101</v>
      </c>
    </row>
    <row r="246" spans="1:12">
      <c r="A246" s="3" t="s">
        <v>156</v>
      </c>
      <c r="B246" s="30" t="s">
        <v>157</v>
      </c>
      <c r="C246" s="3" t="s">
        <v>1475</v>
      </c>
      <c r="D246" s="3" t="s">
        <v>156</v>
      </c>
      <c r="E246" s="24" t="s">
        <v>1819</v>
      </c>
      <c r="F246" s="4" t="str">
        <f>INDEX('Revised FFS Payment Calc'!E:E,MATCH(A:A,'Revised FFS Payment Calc'!A:A,0))</f>
        <v>Private</v>
      </c>
      <c r="G246" s="25" t="s">
        <v>1176</v>
      </c>
      <c r="H246" s="26">
        <v>491601.22</v>
      </c>
      <c r="I246" s="27">
        <v>34273.32</v>
      </c>
      <c r="J246" s="2">
        <v>86494.016569471307</v>
      </c>
      <c r="K246" s="4">
        <f t="shared" si="3"/>
        <v>52220.696569471307</v>
      </c>
      <c r="L246" s="4" t="str">
        <f>INDEX('Revised FFS Payment Calc'!A:A,MATCH(A:A,'Revised FFS Payment Calc'!A:A,0))</f>
        <v>378943001</v>
      </c>
    </row>
    <row r="247" spans="1:12">
      <c r="A247" s="3" t="s">
        <v>770</v>
      </c>
      <c r="B247" s="30" t="s">
        <v>771</v>
      </c>
      <c r="C247" s="3" t="s">
        <v>1740</v>
      </c>
      <c r="D247" s="3" t="s">
        <v>770</v>
      </c>
      <c r="E247" s="24" t="s">
        <v>1902</v>
      </c>
      <c r="F247" s="4" t="str">
        <f>INDEX('Revised FFS Payment Calc'!E:E,MATCH(A:A,'Revised FFS Payment Calc'!A:A,0))</f>
        <v>NSGO</v>
      </c>
      <c r="G247" s="25" t="s">
        <v>1172</v>
      </c>
      <c r="H247" s="26">
        <v>3980.39</v>
      </c>
      <c r="I247" s="27">
        <v>1606.59</v>
      </c>
      <c r="J247" s="2">
        <v>2882.8567909783783</v>
      </c>
      <c r="K247" s="4">
        <f t="shared" si="3"/>
        <v>1276.2667909783784</v>
      </c>
      <c r="L247" s="4" t="str">
        <f>INDEX('Revised FFS Payment Calc'!A:A,MATCH(A:A,'Revised FFS Payment Calc'!A:A,0))</f>
        <v>121787905</v>
      </c>
    </row>
    <row r="248" spans="1:12">
      <c r="A248" s="3" t="s">
        <v>797</v>
      </c>
      <c r="B248" s="30" t="s">
        <v>798</v>
      </c>
      <c r="C248" s="3" t="s">
        <v>1359</v>
      </c>
      <c r="D248" s="3" t="s">
        <v>797</v>
      </c>
      <c r="E248" s="24" t="s">
        <v>1358</v>
      </c>
      <c r="F248" s="4" t="str">
        <f>INDEX('Revised FFS Payment Calc'!E:E,MATCH(A:A,'Revised FFS Payment Calc'!A:A,0))</f>
        <v>Private</v>
      </c>
      <c r="G248" s="25" t="s">
        <v>1176</v>
      </c>
      <c r="H248" s="26">
        <v>494940</v>
      </c>
      <c r="I248" s="27">
        <v>52198.78</v>
      </c>
      <c r="J248" s="2">
        <v>76601.199387092507</v>
      </c>
      <c r="K248" s="4">
        <f t="shared" si="3"/>
        <v>24402.419387092508</v>
      </c>
      <c r="L248" s="4" t="str">
        <f>INDEX('Revised FFS Payment Calc'!A:A,MATCH(A:A,'Revised FFS Payment Calc'!A:A,0))</f>
        <v>111915801</v>
      </c>
    </row>
    <row r="249" spans="1:12">
      <c r="A249" s="3" t="s">
        <v>800</v>
      </c>
      <c r="B249" s="30" t="s">
        <v>801</v>
      </c>
      <c r="C249" s="3" t="s">
        <v>1357</v>
      </c>
      <c r="D249" s="3" t="s">
        <v>800</v>
      </c>
      <c r="E249" s="24" t="s">
        <v>1356</v>
      </c>
      <c r="F249" s="4" t="str">
        <f>INDEX('Revised FFS Payment Calc'!E:E,MATCH(A:A,'Revised FFS Payment Calc'!A:A,0))</f>
        <v>Private</v>
      </c>
      <c r="G249" s="25" t="s">
        <v>1172</v>
      </c>
      <c r="H249" s="26">
        <v>9715.4599999999991</v>
      </c>
      <c r="I249" s="27">
        <v>5788.53</v>
      </c>
      <c r="J249" s="2">
        <v>4100.3365988354253</v>
      </c>
      <c r="K249" s="4">
        <f t="shared" si="3"/>
        <v>-1688.1934011645744</v>
      </c>
      <c r="L249" s="4" t="str">
        <f>INDEX('Revised FFS Payment Calc'!A:A,MATCH(A:A,'Revised FFS Payment Calc'!A:A,0))</f>
        <v>137343308</v>
      </c>
    </row>
    <row r="250" spans="1:12">
      <c r="A250" s="3" t="s">
        <v>428</v>
      </c>
      <c r="B250" s="30" t="s">
        <v>429</v>
      </c>
      <c r="C250" s="3" t="s">
        <v>1622</v>
      </c>
      <c r="D250" s="3" t="s">
        <v>428</v>
      </c>
      <c r="E250" s="24" t="s">
        <v>1749</v>
      </c>
      <c r="F250" s="4" t="str">
        <f>INDEX('Revised FFS Payment Calc'!E:E,MATCH(A:A,'Revised FFS Payment Calc'!A:A,0))</f>
        <v>Private</v>
      </c>
      <c r="G250" s="25" t="s">
        <v>1176</v>
      </c>
      <c r="H250" s="26">
        <v>1021322.85</v>
      </c>
      <c r="I250" s="27">
        <v>86856.97</v>
      </c>
      <c r="J250" s="2">
        <v>156869.44630342364</v>
      </c>
      <c r="K250" s="4">
        <f t="shared" si="3"/>
        <v>70012.476303423638</v>
      </c>
      <c r="L250" s="4" t="str">
        <f>INDEX('Revised FFS Payment Calc'!A:A,MATCH(A:A,'Revised FFS Payment Calc'!A:A,0))</f>
        <v>349366001</v>
      </c>
    </row>
    <row r="251" spans="1:12">
      <c r="A251" s="3" t="s">
        <v>216</v>
      </c>
      <c r="B251" s="30" t="s">
        <v>217</v>
      </c>
      <c r="C251" s="3" t="s">
        <v>1355</v>
      </c>
      <c r="D251" s="3" t="s">
        <v>216</v>
      </c>
      <c r="E251" s="24" t="s">
        <v>1354</v>
      </c>
      <c r="F251" s="4" t="str">
        <f>INDEX('Revised FFS Payment Calc'!E:E,MATCH(A:A,'Revised FFS Payment Calc'!A:A,0))</f>
        <v>NSGO</v>
      </c>
      <c r="G251" s="25" t="s">
        <v>1172</v>
      </c>
      <c r="H251" s="26">
        <v>125793.27</v>
      </c>
      <c r="I251" s="27">
        <v>39803.79</v>
      </c>
      <c r="J251" s="2">
        <v>22724.329283252799</v>
      </c>
      <c r="K251" s="4">
        <f t="shared" si="3"/>
        <v>-17079.460716747202</v>
      </c>
      <c r="L251" s="4" t="str">
        <f>INDEX('Revised FFS Payment Calc'!A:A,MATCH(A:A,'Revised FFS Payment Calc'!A:A,0))</f>
        <v>130616909</v>
      </c>
    </row>
    <row r="252" spans="1:12">
      <c r="A252" s="3" t="s">
        <v>359</v>
      </c>
      <c r="B252" s="30" t="s">
        <v>360</v>
      </c>
      <c r="C252" s="3" t="s">
        <v>1659</v>
      </c>
      <c r="D252" s="3" t="s">
        <v>359</v>
      </c>
      <c r="E252" s="24" t="s">
        <v>1887</v>
      </c>
      <c r="F252" s="4" t="str">
        <f>INDEX('Revised FFS Payment Calc'!E:E,MATCH(A:A,'Revised FFS Payment Calc'!A:A,0))</f>
        <v>NSGO</v>
      </c>
      <c r="G252" s="25" t="s">
        <v>1176</v>
      </c>
      <c r="H252" s="26">
        <v>158224.75</v>
      </c>
      <c r="I252" s="27">
        <v>53600.13</v>
      </c>
      <c r="J252" s="2">
        <v>47439.674525777511</v>
      </c>
      <c r="K252" s="4">
        <f t="shared" si="3"/>
        <v>-6160.4554742224864</v>
      </c>
      <c r="L252" s="4" t="str">
        <f>INDEX('Revised FFS Payment Calc'!A:A,MATCH(A:A,'Revised FFS Payment Calc'!A:A,0))</f>
        <v>127298107</v>
      </c>
    </row>
    <row r="253" spans="1:12">
      <c r="A253" s="3" t="s">
        <v>876</v>
      </c>
      <c r="B253" s="30" t="s">
        <v>877</v>
      </c>
      <c r="C253" s="3" t="s">
        <v>1289</v>
      </c>
      <c r="D253" s="3" t="s">
        <v>876</v>
      </c>
      <c r="E253" s="24" t="s">
        <v>1831</v>
      </c>
      <c r="F253" s="4" t="str">
        <f>INDEX('Revised FFS Payment Calc'!E:E,MATCH(A:A,'Revised FFS Payment Calc'!A:A,0))</f>
        <v>Private</v>
      </c>
      <c r="G253" s="25" t="s">
        <v>1176</v>
      </c>
      <c r="H253" s="26">
        <v>1057226.8799999999</v>
      </c>
      <c r="I253" s="27">
        <v>210449.67</v>
      </c>
      <c r="J253" s="2">
        <v>290048.9220422107</v>
      </c>
      <c r="K253" s="4">
        <f t="shared" si="3"/>
        <v>79599.25204221069</v>
      </c>
      <c r="L253" s="4" t="str">
        <f>INDEX('Revised FFS Payment Calc'!A:A,MATCH(A:A,'Revised FFS Payment Calc'!A:A,0))</f>
        <v>127294003</v>
      </c>
    </row>
    <row r="254" spans="1:12">
      <c r="A254" s="3" t="s">
        <v>219</v>
      </c>
      <c r="B254" s="30" t="s">
        <v>220</v>
      </c>
      <c r="C254" s="3" t="s">
        <v>1352</v>
      </c>
      <c r="D254" s="3" t="s">
        <v>219</v>
      </c>
      <c r="E254" s="24" t="s">
        <v>2020</v>
      </c>
      <c r="F254" s="4" t="str">
        <f>INDEX('Revised FFS Payment Calc'!E:E,MATCH(A:A,'Revised FFS Payment Calc'!A:A,0))</f>
        <v>Private</v>
      </c>
      <c r="G254" s="25" t="s">
        <v>1176</v>
      </c>
      <c r="H254" s="26">
        <v>175069.52</v>
      </c>
      <c r="I254" s="27">
        <v>5986.21</v>
      </c>
      <c r="J254" s="2">
        <v>56848.34136055447</v>
      </c>
      <c r="K254" s="4">
        <f t="shared" si="3"/>
        <v>50862.131360554471</v>
      </c>
      <c r="L254" s="4" t="str">
        <f>INDEX('Revised FFS Payment Calc'!A:A,MATCH(A:A,'Revised FFS Payment Calc'!A:A,0))</f>
        <v>165305701</v>
      </c>
    </row>
    <row r="255" spans="1:12">
      <c r="A255" s="3" t="s">
        <v>410</v>
      </c>
      <c r="B255" s="30" t="s">
        <v>411</v>
      </c>
      <c r="C255" s="3" t="s">
        <v>1629</v>
      </c>
      <c r="D255" s="3" t="s">
        <v>410</v>
      </c>
      <c r="E255" s="24" t="s">
        <v>1750</v>
      </c>
      <c r="F255" s="4" t="str">
        <f>INDEX('Revised FFS Payment Calc'!E:E,MATCH(A:A,'Revised FFS Payment Calc'!A:A,0))</f>
        <v>NSGO</v>
      </c>
      <c r="G255" s="25" t="s">
        <v>1172</v>
      </c>
      <c r="H255" s="26">
        <v>26467</v>
      </c>
      <c r="I255" s="27">
        <v>14315.38</v>
      </c>
      <c r="J255" s="2">
        <v>16985.286988008349</v>
      </c>
      <c r="K255" s="4">
        <f t="shared" si="3"/>
        <v>2669.9069880083498</v>
      </c>
      <c r="L255" s="4" t="str">
        <f>INDEX('Revised FFS Payment Calc'!A:A,MATCH(A:A,'Revised FFS Payment Calc'!A:A,0))</f>
        <v>136142011</v>
      </c>
    </row>
    <row r="256" spans="1:12">
      <c r="A256" s="3" t="s">
        <v>240</v>
      </c>
      <c r="B256" s="30" t="s">
        <v>241</v>
      </c>
      <c r="C256" s="3" t="s">
        <v>1346</v>
      </c>
      <c r="D256" s="3" t="s">
        <v>240</v>
      </c>
      <c r="E256" s="24" t="s">
        <v>2021</v>
      </c>
      <c r="F256" s="4" t="str">
        <f>INDEX('Revised FFS Payment Calc'!E:E,MATCH(A:A,'Revised FFS Payment Calc'!A:A,0))</f>
        <v>Private</v>
      </c>
      <c r="G256" s="25" t="s">
        <v>1172</v>
      </c>
      <c r="H256" s="26">
        <v>24475.24</v>
      </c>
      <c r="I256" s="27">
        <v>9950.11</v>
      </c>
      <c r="J256" s="2">
        <v>6962.9495236432267</v>
      </c>
      <c r="K256" s="4">
        <f t="shared" si="3"/>
        <v>-2987.1604763567739</v>
      </c>
      <c r="L256" s="4" t="str">
        <f>INDEX('Revised FFS Payment Calc'!A:A,MATCH(A:A,'Revised FFS Payment Calc'!A:A,0))</f>
        <v>200683501</v>
      </c>
    </row>
    <row r="257" spans="1:12">
      <c r="A257" s="3" t="s">
        <v>116</v>
      </c>
      <c r="B257" s="30" t="s">
        <v>117</v>
      </c>
      <c r="C257" s="3" t="s">
        <v>1516</v>
      </c>
      <c r="D257" s="3" t="s">
        <v>116</v>
      </c>
      <c r="E257" s="24" t="s">
        <v>2022</v>
      </c>
      <c r="F257" s="4" t="str">
        <f>INDEX('Revised FFS Payment Calc'!E:E,MATCH(A:A,'Revised FFS Payment Calc'!A:A,0))</f>
        <v>Private</v>
      </c>
      <c r="G257" s="25" t="s">
        <v>1176</v>
      </c>
      <c r="H257" s="26">
        <v>290967.96999999997</v>
      </c>
      <c r="I257" s="27">
        <v>44731.11</v>
      </c>
      <c r="J257" s="2">
        <v>91437.241103905486</v>
      </c>
      <c r="K257" s="4">
        <f t="shared" si="3"/>
        <v>46706.131103905485</v>
      </c>
      <c r="L257" s="4" t="str">
        <f>INDEX('Revised FFS Payment Calc'!A:A,MATCH(A:A,'Revised FFS Payment Calc'!A:A,0))</f>
        <v>217744601</v>
      </c>
    </row>
    <row r="258" spans="1:12">
      <c r="A258" s="3" t="s">
        <v>951</v>
      </c>
      <c r="B258" s="30" t="s">
        <v>952</v>
      </c>
      <c r="C258" s="3" t="s">
        <v>1227</v>
      </c>
      <c r="D258" s="3" t="s">
        <v>951</v>
      </c>
      <c r="E258" s="24" t="s">
        <v>2023</v>
      </c>
      <c r="F258" s="4" t="str">
        <f>INDEX('Revised FFS Payment Calc'!E:E,MATCH(A:A,'Revised FFS Payment Calc'!A:A,0))</f>
        <v>Private</v>
      </c>
      <c r="G258" s="25" t="s">
        <v>1176</v>
      </c>
      <c r="H258" s="26">
        <v>776142.68</v>
      </c>
      <c r="I258" s="27">
        <v>79576.179999999993</v>
      </c>
      <c r="J258" s="2">
        <v>175774.91741754764</v>
      </c>
      <c r="K258" s="4">
        <f t="shared" ref="K258:K320" si="4">J258-I258</f>
        <v>96198.737417547643</v>
      </c>
      <c r="L258" s="4" t="str">
        <f>INDEX('Revised FFS Payment Calc'!A:A,MATCH(A:A,'Revised FFS Payment Calc'!A:A,0))</f>
        <v>094140302</v>
      </c>
    </row>
    <row r="259" spans="1:12">
      <c r="A259" s="3" t="s">
        <v>261</v>
      </c>
      <c r="B259" s="30" t="s">
        <v>262</v>
      </c>
      <c r="C259" s="3" t="s">
        <v>1329</v>
      </c>
      <c r="D259" s="3" t="s">
        <v>261</v>
      </c>
      <c r="E259" s="24" t="s">
        <v>2024</v>
      </c>
      <c r="F259" s="4" t="str">
        <f>INDEX('Revised FFS Payment Calc'!E:E,MATCH(A:A,'Revised FFS Payment Calc'!A:A,0))</f>
        <v>Private</v>
      </c>
      <c r="G259" s="25" t="s">
        <v>1176</v>
      </c>
      <c r="H259" s="26">
        <v>491973.34</v>
      </c>
      <c r="I259" s="27">
        <v>48686.53</v>
      </c>
      <c r="J259" s="2">
        <v>137809.65468916218</v>
      </c>
      <c r="K259" s="4">
        <f t="shared" si="4"/>
        <v>89123.124689162185</v>
      </c>
      <c r="L259" s="4" t="str">
        <f>INDEX('Revised FFS Payment Calc'!A:A,MATCH(A:A,'Revised FFS Payment Calc'!A:A,0))</f>
        <v>193399601</v>
      </c>
    </row>
    <row r="260" spans="1:12">
      <c r="A260" s="3" t="s">
        <v>803</v>
      </c>
      <c r="B260" s="30" t="s">
        <v>804</v>
      </c>
      <c r="C260" s="3" t="s">
        <v>1353</v>
      </c>
      <c r="D260" s="3" t="s">
        <v>803</v>
      </c>
      <c r="E260" s="24" t="s">
        <v>2025</v>
      </c>
      <c r="F260" s="4" t="str">
        <f>INDEX('Revised FFS Payment Calc'!E:E,MATCH(A:A,'Revised FFS Payment Calc'!A:A,0))</f>
        <v>Private</v>
      </c>
      <c r="G260" s="25" t="s">
        <v>1176</v>
      </c>
      <c r="H260" s="26">
        <v>13536</v>
      </c>
      <c r="I260" s="27">
        <v>1849.01</v>
      </c>
      <c r="J260" s="2">
        <v>4148.1800267757908</v>
      </c>
      <c r="K260" s="4">
        <f t="shared" si="4"/>
        <v>2299.1700267757906</v>
      </c>
      <c r="L260" s="4" t="str">
        <f>INDEX('Revised FFS Payment Calc'!A:A,MATCH(A:A,'Revised FFS Payment Calc'!A:A,0))</f>
        <v>174662001</v>
      </c>
    </row>
    <row r="261" spans="1:12">
      <c r="A261" s="3" t="s">
        <v>818</v>
      </c>
      <c r="B261" s="30" t="s">
        <v>819</v>
      </c>
      <c r="C261" s="3" t="s">
        <v>1339</v>
      </c>
      <c r="D261" s="3" t="s">
        <v>818</v>
      </c>
      <c r="E261" s="24" t="s">
        <v>1888</v>
      </c>
      <c r="F261" s="4" t="str">
        <f>INDEX('Revised FFS Payment Calc'!E:E,MATCH(A:A,'Revised FFS Payment Calc'!A:A,0))</f>
        <v>Private</v>
      </c>
      <c r="G261" s="25" t="s">
        <v>1176</v>
      </c>
      <c r="H261" s="26">
        <v>1610693.65</v>
      </c>
      <c r="I261" s="27">
        <v>141299.93</v>
      </c>
      <c r="J261" s="2">
        <v>568916.80528003629</v>
      </c>
      <c r="K261" s="4">
        <f t="shared" si="4"/>
        <v>427616.8752800363</v>
      </c>
      <c r="L261" s="4" t="str">
        <f>INDEX('Revised FFS Payment Calc'!A:A,MATCH(A:A,'Revised FFS Payment Calc'!A:A,0))</f>
        <v>111829102</v>
      </c>
    </row>
    <row r="262" spans="1:12">
      <c r="A262" s="3" t="s">
        <v>1336</v>
      </c>
      <c r="B262" s="30" t="s">
        <v>1338</v>
      </c>
      <c r="C262" s="3" t="s">
        <v>1337</v>
      </c>
      <c r="D262" s="3" t="s">
        <v>1336</v>
      </c>
      <c r="E262" s="24" t="s">
        <v>1783</v>
      </c>
      <c r="F262" s="4" t="str">
        <f>INDEX('Revised FFS Payment Calc'!E:E,MATCH(A:A,'Revised FFS Payment Calc'!A:A,0))</f>
        <v>Private</v>
      </c>
      <c r="G262" s="25" t="s">
        <v>1176</v>
      </c>
      <c r="H262" s="26">
        <v>132227.01</v>
      </c>
      <c r="I262" s="27">
        <v>25407.94</v>
      </c>
      <c r="J262" s="2">
        <v>20778.154538551931</v>
      </c>
      <c r="K262" s="4">
        <f t="shared" si="4"/>
        <v>-4629.7854614480675</v>
      </c>
      <c r="L262" s="4" t="str">
        <f>INDEX('Revised FFS Payment Calc'!A:A,MATCH(A:A,'Revised FFS Payment Calc'!A:A,0))</f>
        <v>370663201</v>
      </c>
    </row>
    <row r="263" spans="1:12">
      <c r="A263" s="3" t="s">
        <v>821</v>
      </c>
      <c r="B263" s="30" t="s">
        <v>822</v>
      </c>
      <c r="C263" s="3" t="s">
        <v>1751</v>
      </c>
      <c r="D263" s="3" t="s">
        <v>821</v>
      </c>
      <c r="E263" s="24" t="s">
        <v>1789</v>
      </c>
      <c r="F263" s="4" t="str">
        <f>INDEX('Revised FFS Payment Calc'!E:E,MATCH(A:A,'Revised FFS Payment Calc'!A:A,0))</f>
        <v>NSGO</v>
      </c>
      <c r="G263" s="25" t="s">
        <v>1172</v>
      </c>
      <c r="H263" s="26">
        <v>4272.72</v>
      </c>
      <c r="I263" s="27">
        <v>3622.84</v>
      </c>
      <c r="J263" s="2">
        <v>3658.2482330160074</v>
      </c>
      <c r="K263" s="4">
        <f t="shared" si="4"/>
        <v>35.408233016007216</v>
      </c>
      <c r="L263" s="4" t="str">
        <f>INDEX('Revised FFS Payment Calc'!A:A,MATCH(A:A,'Revised FFS Payment Calc'!A:A,0))</f>
        <v>121799406</v>
      </c>
    </row>
    <row r="264" spans="1:12">
      <c r="A264" s="3" t="s">
        <v>1754</v>
      </c>
      <c r="B264" s="30" t="s">
        <v>1752</v>
      </c>
      <c r="C264" s="3" t="s">
        <v>1753</v>
      </c>
      <c r="D264" s="3" t="s">
        <v>1754</v>
      </c>
      <c r="E264" s="24" t="s">
        <v>1755</v>
      </c>
      <c r="F264" s="4" t="str">
        <f>INDEX('Revised FFS Payment Calc'!E:E,MATCH(A:A,'Revised FFS Payment Calc'!A:A,0))</f>
        <v>NSGO</v>
      </c>
      <c r="G264" s="25" t="s">
        <v>1172</v>
      </c>
      <c r="H264" s="26">
        <v>3757.17</v>
      </c>
      <c r="I264" s="27">
        <v>1447.77</v>
      </c>
      <c r="J264" s="2">
        <v>3154.8171120441084</v>
      </c>
      <c r="K264" s="4">
        <f t="shared" si="4"/>
        <v>1707.0471120441084</v>
      </c>
      <c r="L264" s="4" t="str">
        <f>INDEX('Revised FFS Payment Calc'!A:A,MATCH(A:A,'Revised FFS Payment Calc'!A:A,0))</f>
        <v>121806703</v>
      </c>
    </row>
    <row r="265" spans="1:12">
      <c r="A265" s="3" t="s">
        <v>255</v>
      </c>
      <c r="B265" s="30" t="s">
        <v>256</v>
      </c>
      <c r="C265" s="3" t="s">
        <v>1335</v>
      </c>
      <c r="D265" s="3" t="s">
        <v>255</v>
      </c>
      <c r="E265" s="24" t="s">
        <v>2026</v>
      </c>
      <c r="F265" s="4" t="str">
        <f>INDEX('Revised FFS Payment Calc'!E:E,MATCH(A:A,'Revised FFS Payment Calc'!A:A,0))</f>
        <v>NSGO</v>
      </c>
      <c r="G265" s="25" t="s">
        <v>1172</v>
      </c>
      <c r="H265" s="26">
        <v>34970.019999999997</v>
      </c>
      <c r="I265" s="27">
        <v>18213.349999999999</v>
      </c>
      <c r="J265" s="2">
        <v>13170.015732314105</v>
      </c>
      <c r="K265" s="4">
        <f t="shared" si="4"/>
        <v>-5043.3342676858938</v>
      </c>
      <c r="L265" s="4" t="str">
        <f>INDEX('Revised FFS Payment Calc'!A:A,MATCH(A:A,'Revised FFS Payment Calc'!A:A,0))</f>
        <v>112684904</v>
      </c>
    </row>
    <row r="266" spans="1:12">
      <c r="A266" s="3" t="s">
        <v>824</v>
      </c>
      <c r="B266" s="30" t="s">
        <v>825</v>
      </c>
      <c r="C266" s="3" t="s">
        <v>1334</v>
      </c>
      <c r="D266" s="3" t="s">
        <v>824</v>
      </c>
      <c r="E266" s="24" t="s">
        <v>2027</v>
      </c>
      <c r="F266" s="4" t="str">
        <f>INDEX('Revised FFS Payment Calc'!E:E,MATCH(A:A,'Revised FFS Payment Calc'!A:A,0))</f>
        <v>NSGO</v>
      </c>
      <c r="G266" s="25" t="s">
        <v>1172</v>
      </c>
      <c r="H266" s="26">
        <v>36173.97</v>
      </c>
      <c r="I266" s="27">
        <v>13569.09</v>
      </c>
      <c r="J266" s="2">
        <v>5908.4594818681062</v>
      </c>
      <c r="K266" s="4">
        <f t="shared" si="4"/>
        <v>-7660.630518131894</v>
      </c>
      <c r="L266" s="4" t="str">
        <f>INDEX('Revised FFS Payment Calc'!A:A,MATCH(A:A,'Revised FFS Payment Calc'!A:A,0))</f>
        <v>020991801</v>
      </c>
    </row>
    <row r="267" spans="1:12">
      <c r="A267" s="3" t="s">
        <v>258</v>
      </c>
      <c r="B267" s="30" t="s">
        <v>259</v>
      </c>
      <c r="C267" s="3" t="s">
        <v>1333</v>
      </c>
      <c r="D267" s="3" t="s">
        <v>258</v>
      </c>
      <c r="E267" s="24" t="s">
        <v>2028</v>
      </c>
      <c r="F267" s="4" t="str">
        <f>INDEX('Revised FFS Payment Calc'!E:E,MATCH(A:A,'Revised FFS Payment Calc'!A:A,0))</f>
        <v>Private</v>
      </c>
      <c r="G267" s="25" t="s">
        <v>1176</v>
      </c>
      <c r="H267" s="26">
        <v>873721.77</v>
      </c>
      <c r="I267" s="27">
        <v>69863.009999999995</v>
      </c>
      <c r="J267" s="2">
        <v>166953.85480231946</v>
      </c>
      <c r="K267" s="4">
        <f t="shared" si="4"/>
        <v>97090.844802319465</v>
      </c>
      <c r="L267" s="4" t="str">
        <f>INDEX('Revised FFS Payment Calc'!A:A,MATCH(A:A,'Revised FFS Payment Calc'!A:A,0))</f>
        <v>343723801</v>
      </c>
    </row>
    <row r="268" spans="1:12">
      <c r="A268" s="3" t="s">
        <v>407</v>
      </c>
      <c r="B268" s="30" t="s">
        <v>408</v>
      </c>
      <c r="C268" s="3" t="s">
        <v>1630</v>
      </c>
      <c r="D268" s="3" t="s">
        <v>407</v>
      </c>
      <c r="E268" s="24" t="s">
        <v>2029</v>
      </c>
      <c r="F268" s="4" t="str">
        <f>INDEX('Revised FFS Payment Calc'!E:E,MATCH(A:A,'Revised FFS Payment Calc'!A:A,0))</f>
        <v>Private</v>
      </c>
      <c r="G268" s="25" t="s">
        <v>1172</v>
      </c>
      <c r="H268" s="26">
        <v>13098.32</v>
      </c>
      <c r="I268" s="27">
        <v>8217.52</v>
      </c>
      <c r="J268" s="2">
        <v>6750.9014943577649</v>
      </c>
      <c r="K268" s="4">
        <f t="shared" si="4"/>
        <v>-1466.6185056422355</v>
      </c>
      <c r="L268" s="4" t="str">
        <f>INDEX('Revised FFS Payment Calc'!A:A,MATCH(A:A,'Revised FFS Payment Calc'!A:A,0))</f>
        <v>212060201</v>
      </c>
    </row>
    <row r="269" spans="1:12">
      <c r="A269" s="3" t="s">
        <v>999</v>
      </c>
      <c r="B269" s="30" t="s">
        <v>1000</v>
      </c>
      <c r="C269" s="3" t="s">
        <v>1179</v>
      </c>
      <c r="D269" s="3" t="s">
        <v>999</v>
      </c>
      <c r="E269" s="24" t="s">
        <v>2030</v>
      </c>
      <c r="F269" s="4" t="str">
        <f>INDEX('Revised FFS Payment Calc'!E:E,MATCH(A:A,'Revised FFS Payment Calc'!A:A,0))</f>
        <v>Private</v>
      </c>
      <c r="G269" s="25" t="s">
        <v>1172</v>
      </c>
      <c r="H269" s="26">
        <v>34458</v>
      </c>
      <c r="I269" s="27">
        <v>11563.46</v>
      </c>
      <c r="J269" s="2">
        <v>4368.8637297798459</v>
      </c>
      <c r="K269" s="4">
        <f t="shared" si="4"/>
        <v>-7194.5962702201532</v>
      </c>
      <c r="L269" s="4" t="str">
        <f>INDEX('Revised FFS Payment Calc'!A:A,MATCH(A:A,'Revised FFS Payment Calc'!A:A,0))</f>
        <v>148698701</v>
      </c>
    </row>
    <row r="270" spans="1:12">
      <c r="A270" s="3" t="s">
        <v>491</v>
      </c>
      <c r="B270" s="30" t="s">
        <v>492</v>
      </c>
      <c r="C270" s="3" t="s">
        <v>1589</v>
      </c>
      <c r="D270" s="3" t="s">
        <v>491</v>
      </c>
      <c r="E270" s="24" t="s">
        <v>1889</v>
      </c>
      <c r="F270" s="4" t="str">
        <f>INDEX('Revised FFS Payment Calc'!E:E,MATCH(A:A,'Revised FFS Payment Calc'!A:A,0))</f>
        <v>Private</v>
      </c>
      <c r="G270" s="25" t="s">
        <v>1176</v>
      </c>
      <c r="H270" s="26">
        <v>7277761.5999999996</v>
      </c>
      <c r="I270" s="27">
        <v>379712.06</v>
      </c>
      <c r="J270" s="2">
        <v>769706.33228724892</v>
      </c>
      <c r="K270" s="4">
        <f t="shared" si="4"/>
        <v>389994.27228724892</v>
      </c>
      <c r="L270" s="4" t="str">
        <f>INDEX('Revised FFS Payment Calc'!A:A,MATCH(A:A,'Revised FFS Payment Calc'!A:A,0))</f>
        <v>112716902</v>
      </c>
    </row>
    <row r="271" spans="1:12">
      <c r="A271" s="3" t="s">
        <v>1330</v>
      </c>
      <c r="B271" s="30" t="s">
        <v>1332</v>
      </c>
      <c r="C271" s="3" t="s">
        <v>1331</v>
      </c>
      <c r="D271" s="3" t="s">
        <v>1330</v>
      </c>
      <c r="E271" s="24" t="s">
        <v>1824</v>
      </c>
      <c r="F271" s="4" t="str">
        <f>INDEX('Revised FFS Payment Calc'!E:E,MATCH(A:A,'Revised FFS Payment Calc'!A:A,0))</f>
        <v>Private</v>
      </c>
      <c r="G271" s="25" t="s">
        <v>1172</v>
      </c>
      <c r="H271" s="26">
        <v>19091.8</v>
      </c>
      <c r="I271" s="27">
        <v>6088.42</v>
      </c>
      <c r="J271" s="2">
        <v>4487.1493783371961</v>
      </c>
      <c r="K271" s="4">
        <f t="shared" si="4"/>
        <v>-1601.2706216628039</v>
      </c>
      <c r="L271" s="4" t="str">
        <f>INDEX('Revised FFS Payment Calc'!A:A,MATCH(A:A,'Revised FFS Payment Calc'!A:A,0))</f>
        <v>183086102</v>
      </c>
    </row>
    <row r="272" spans="1:12">
      <c r="A272" s="3" t="s">
        <v>827</v>
      </c>
      <c r="B272" s="30" t="s">
        <v>828</v>
      </c>
      <c r="C272" s="3" t="s">
        <v>1328</v>
      </c>
      <c r="D272" s="3" t="s">
        <v>827</v>
      </c>
      <c r="E272" s="24" t="s">
        <v>1327</v>
      </c>
      <c r="F272" s="4" t="str">
        <f>INDEX('Revised FFS Payment Calc'!E:E,MATCH(A:A,'Revised FFS Payment Calc'!A:A,0))</f>
        <v>NSGO</v>
      </c>
      <c r="G272" s="25" t="s">
        <v>1176</v>
      </c>
      <c r="H272" s="26">
        <v>144977.01</v>
      </c>
      <c r="I272" s="27">
        <v>52580.43</v>
      </c>
      <c r="J272" s="2">
        <v>68828.03863387504</v>
      </c>
      <c r="K272" s="4">
        <f t="shared" si="4"/>
        <v>16247.608633875039</v>
      </c>
      <c r="L272" s="4" t="str">
        <f>INDEX('Revised FFS Payment Calc'!A:A,MATCH(A:A,'Revised FFS Payment Calc'!A:A,0))</f>
        <v>133244705</v>
      </c>
    </row>
    <row r="273" spans="1:12">
      <c r="A273" s="3" t="s">
        <v>836</v>
      </c>
      <c r="B273" s="30" t="s">
        <v>837</v>
      </c>
      <c r="C273" s="3" t="s">
        <v>1317</v>
      </c>
      <c r="D273" s="3" t="s">
        <v>836</v>
      </c>
      <c r="E273" s="24" t="s">
        <v>2031</v>
      </c>
      <c r="F273" s="4" t="str">
        <f>INDEX('Revised FFS Payment Calc'!E:E,MATCH(A:A,'Revised FFS Payment Calc'!A:A,0))</f>
        <v>Private</v>
      </c>
      <c r="G273" s="25" t="s">
        <v>1176</v>
      </c>
      <c r="H273" s="26">
        <v>1330753.32</v>
      </c>
      <c r="I273" s="27">
        <v>186018.96</v>
      </c>
      <c r="J273" s="2">
        <v>473431.4762882588</v>
      </c>
      <c r="K273" s="4">
        <f t="shared" si="4"/>
        <v>287412.51628825883</v>
      </c>
      <c r="L273" s="4" t="str">
        <f>INDEX('Revised FFS Payment Calc'!A:A,MATCH(A:A,'Revised FFS Payment Calc'!A:A,0))</f>
        <v>190123303</v>
      </c>
    </row>
    <row r="274" spans="1:12">
      <c r="A274" s="3" t="s">
        <v>891</v>
      </c>
      <c r="B274" s="30" t="s">
        <v>892</v>
      </c>
      <c r="C274" s="3" t="s">
        <v>1276</v>
      </c>
      <c r="D274" s="3" t="s">
        <v>891</v>
      </c>
      <c r="E274" s="24" t="s">
        <v>1828</v>
      </c>
      <c r="F274" s="4" t="str">
        <f>INDEX('Revised FFS Payment Calc'!E:E,MATCH(A:A,'Revised FFS Payment Calc'!A:A,0))</f>
        <v>Private</v>
      </c>
      <c r="G274" s="25" t="s">
        <v>1176</v>
      </c>
      <c r="H274" s="26">
        <v>1196091.1499999999</v>
      </c>
      <c r="I274" s="27">
        <v>69070.460000000006</v>
      </c>
      <c r="J274" s="2">
        <v>239882.26766803773</v>
      </c>
      <c r="K274" s="4">
        <f t="shared" si="4"/>
        <v>170811.80766803771</v>
      </c>
      <c r="L274" s="4" t="str">
        <f>INDEX('Revised FFS Payment Calc'!A:A,MATCH(A:A,'Revised FFS Payment Calc'!A:A,0))</f>
        <v>020957901</v>
      </c>
    </row>
    <row r="275" spans="1:12">
      <c r="A275" s="3" t="s">
        <v>228</v>
      </c>
      <c r="B275" s="30" t="s">
        <v>229</v>
      </c>
      <c r="C275" s="3" t="s">
        <v>1349</v>
      </c>
      <c r="D275" s="3" t="s">
        <v>228</v>
      </c>
      <c r="E275" s="24" t="s">
        <v>2107</v>
      </c>
      <c r="F275" s="4" t="str">
        <f>INDEX('Revised FFS Payment Calc'!E:E,MATCH(A:A,'Revised FFS Payment Calc'!A:A,0))</f>
        <v>Private</v>
      </c>
      <c r="G275" s="25" t="s">
        <v>1176</v>
      </c>
      <c r="H275" s="26">
        <v>80</v>
      </c>
      <c r="I275" s="27">
        <v>78.400000000000006</v>
      </c>
      <c r="J275" s="2">
        <v>22.94794964282282</v>
      </c>
      <c r="K275" s="4">
        <f t="shared" si="4"/>
        <v>-55.452050357177185</v>
      </c>
      <c r="L275" s="4" t="str">
        <f>INDEX('Revised FFS Payment Calc'!A:A,MATCH(A:A,'Revised FFS Payment Calc'!A:A,0))</f>
        <v>199478201</v>
      </c>
    </row>
    <row r="276" spans="1:12">
      <c r="A276" s="3" t="s">
        <v>1168</v>
      </c>
      <c r="B276" s="30" t="s">
        <v>1065</v>
      </c>
      <c r="C276" s="3" t="s">
        <v>1325</v>
      </c>
      <c r="D276" s="3" t="s">
        <v>1168</v>
      </c>
      <c r="E276" s="24" t="s">
        <v>1324</v>
      </c>
      <c r="F276" s="4" t="str">
        <f>INDEX('Revised FFS Payment Calc'!E:E,MATCH(A:A,'Revised FFS Payment Calc'!A:A,0))</f>
        <v>Private</v>
      </c>
      <c r="G276" s="25" t="s">
        <v>1176</v>
      </c>
      <c r="H276" s="26">
        <v>5873287.71</v>
      </c>
      <c r="I276" s="27">
        <v>412551.5</v>
      </c>
      <c r="J276" s="2">
        <v>978380.61427200795</v>
      </c>
      <c r="K276" s="4">
        <f t="shared" si="4"/>
        <v>565829.11427200795</v>
      </c>
      <c r="L276" s="4" t="str">
        <f>INDEX('Revised FFS Payment Calc'!A:A,MATCH(A:A,'Revised FFS Payment Calc'!A:A,0))</f>
        <v>137962006</v>
      </c>
    </row>
    <row r="277" spans="1:12">
      <c r="A277" s="3" t="s">
        <v>49</v>
      </c>
      <c r="B277" s="30" t="s">
        <v>50</v>
      </c>
      <c r="C277" s="3" t="s">
        <v>1610</v>
      </c>
      <c r="D277" s="3" t="s">
        <v>49</v>
      </c>
      <c r="E277" s="24" t="s">
        <v>2032</v>
      </c>
      <c r="F277" s="4" t="str">
        <f>INDEX('Revised FFS Payment Calc'!E:E,MATCH(A:A,'Revised FFS Payment Calc'!A:A,0))</f>
        <v>Private</v>
      </c>
      <c r="G277" s="25" t="s">
        <v>1176</v>
      </c>
      <c r="H277" s="26">
        <v>5434955.25</v>
      </c>
      <c r="I277" s="27">
        <v>438174.99</v>
      </c>
      <c r="J277" s="2">
        <v>1096513.1016780527</v>
      </c>
      <c r="K277" s="4">
        <f t="shared" si="4"/>
        <v>658338.11167805269</v>
      </c>
      <c r="L277" s="4" t="str">
        <f>INDEX('Revised FFS Payment Calc'!A:A,MATCH(A:A,'Revised FFS Payment Calc'!A:A,0))</f>
        <v>020844901</v>
      </c>
    </row>
    <row r="278" spans="1:12">
      <c r="A278" s="3" t="s">
        <v>1800</v>
      </c>
      <c r="B278" s="30" t="s">
        <v>1790</v>
      </c>
      <c r="C278" s="3" t="s">
        <v>1323</v>
      </c>
      <c r="D278" s="3" t="s">
        <v>1800</v>
      </c>
      <c r="E278" s="24" t="s">
        <v>1322</v>
      </c>
      <c r="F278" s="4" t="str">
        <f>INDEX('Revised FFS Payment Calc'!E:E,MATCH(A:A,'Revised FFS Payment Calc'!A:A,0))</f>
        <v>Private</v>
      </c>
      <c r="G278" s="25" t="s">
        <v>1176</v>
      </c>
      <c r="H278" s="26">
        <v>692649.94000000006</v>
      </c>
      <c r="I278" s="27">
        <v>68351.210000000006</v>
      </c>
      <c r="J278" s="2">
        <v>129452.47005665228</v>
      </c>
      <c r="K278" s="4">
        <f t="shared" si="4"/>
        <v>61101.260056652274</v>
      </c>
      <c r="L278" s="4" t="str">
        <f>INDEX('Revised FFS Payment Calc'!A:A,MATCH(A:A,'Revised FFS Payment Calc'!A:A,0))</f>
        <v>405102101</v>
      </c>
    </row>
    <row r="279" spans="1:12">
      <c r="A279" s="3" t="s">
        <v>237</v>
      </c>
      <c r="B279" s="30" t="s">
        <v>238</v>
      </c>
      <c r="C279" s="3" t="s">
        <v>1347</v>
      </c>
      <c r="D279" s="3" t="s">
        <v>237</v>
      </c>
      <c r="E279" s="24" t="s">
        <v>1890</v>
      </c>
      <c r="F279" s="4" t="str">
        <f>INDEX('Revised FFS Payment Calc'!E:E,MATCH(A:A,'Revised FFS Payment Calc'!A:A,0))</f>
        <v>Private</v>
      </c>
      <c r="G279" s="25" t="s">
        <v>1172</v>
      </c>
      <c r="H279" s="26">
        <v>4676</v>
      </c>
      <c r="I279" s="27">
        <v>4186</v>
      </c>
      <c r="J279" s="2">
        <v>3526.6551478945189</v>
      </c>
      <c r="K279" s="4">
        <f t="shared" si="4"/>
        <v>-659.3448521054811</v>
      </c>
      <c r="L279" s="4" t="str">
        <f>INDEX('Revised FFS Payment Calc'!A:A,MATCH(A:A,'Revised FFS Payment Calc'!A:A,0))</f>
        <v>179272301</v>
      </c>
    </row>
    <row r="280" spans="1:12">
      <c r="A280" s="3" t="s">
        <v>1675</v>
      </c>
      <c r="B280" s="30" t="s">
        <v>1673</v>
      </c>
      <c r="C280" s="3" t="s">
        <v>1674</v>
      </c>
      <c r="D280" s="3" t="s">
        <v>1675</v>
      </c>
      <c r="E280" s="24" t="s">
        <v>2033</v>
      </c>
      <c r="F280" s="4" t="str">
        <f>INDEX('Revised FFS Payment Calc'!E:E,MATCH(A:A,'Revised FFS Payment Calc'!A:A,0))</f>
        <v>Private</v>
      </c>
      <c r="G280" s="25" t="s">
        <v>1176</v>
      </c>
      <c r="H280" s="26">
        <v>66699.12</v>
      </c>
      <c r="I280" s="27">
        <v>6338.17</v>
      </c>
      <c r="J280" s="2">
        <v>15407.844122738185</v>
      </c>
      <c r="K280" s="4">
        <f t="shared" si="4"/>
        <v>9069.6741227381845</v>
      </c>
      <c r="L280" s="4" t="str">
        <f>INDEX('Revised FFS Payment Calc'!A:A,MATCH(A:A,'Revised FFS Payment Calc'!A:A,0))</f>
        <v>325449201</v>
      </c>
    </row>
    <row r="281" spans="1:12">
      <c r="A281" s="3" t="s">
        <v>845</v>
      </c>
      <c r="B281" s="30" t="s">
        <v>846</v>
      </c>
      <c r="C281" s="3" t="s">
        <v>1321</v>
      </c>
      <c r="D281" s="3" t="s">
        <v>845</v>
      </c>
      <c r="E281" s="24" t="s">
        <v>2034</v>
      </c>
      <c r="F281" s="4" t="str">
        <f>INDEX('Revised FFS Payment Calc'!E:E,MATCH(A:A,'Revised FFS Payment Calc'!A:A,0))</f>
        <v>Private</v>
      </c>
      <c r="G281" s="25" t="s">
        <v>1176</v>
      </c>
      <c r="H281" s="26">
        <v>594491.15</v>
      </c>
      <c r="I281" s="27">
        <v>98966.39</v>
      </c>
      <c r="J281" s="2">
        <v>173082.11591145431</v>
      </c>
      <c r="K281" s="4">
        <f t="shared" si="4"/>
        <v>74115.725911454312</v>
      </c>
      <c r="L281" s="4" t="str">
        <f>INDEX('Revised FFS Payment Calc'!A:A,MATCH(A:A,'Revised FFS Payment Calc'!A:A,0))</f>
        <v>135226205</v>
      </c>
    </row>
    <row r="282" spans="1:12">
      <c r="A282" s="3" t="s">
        <v>839</v>
      </c>
      <c r="B282" s="30" t="s">
        <v>840</v>
      </c>
      <c r="C282" s="3" t="s">
        <v>1316</v>
      </c>
      <c r="D282" s="3" t="s">
        <v>839</v>
      </c>
      <c r="E282" s="24" t="s">
        <v>1315</v>
      </c>
      <c r="F282" s="4" t="str">
        <f>INDEX('Revised FFS Payment Calc'!E:E,MATCH(A:A,'Revised FFS Payment Calc'!A:A,0))</f>
        <v>Private</v>
      </c>
      <c r="G282" s="25" t="s">
        <v>1172</v>
      </c>
      <c r="H282" s="26">
        <v>226557.54</v>
      </c>
      <c r="I282" s="27">
        <v>42234.2</v>
      </c>
      <c r="J282" s="2">
        <v>22812.304519716701</v>
      </c>
      <c r="K282" s="4">
        <f t="shared" si="4"/>
        <v>-19421.895480283296</v>
      </c>
      <c r="L282" s="4" t="str">
        <f>INDEX('Revised FFS Payment Calc'!A:A,MATCH(A:A,'Revised FFS Payment Calc'!A:A,0))</f>
        <v>136327710</v>
      </c>
    </row>
    <row r="283" spans="1:12">
      <c r="A283" s="3" t="s">
        <v>842</v>
      </c>
      <c r="B283" s="30" t="s">
        <v>843</v>
      </c>
      <c r="C283" s="3" t="s">
        <v>1314</v>
      </c>
      <c r="D283" s="3" t="s">
        <v>842</v>
      </c>
      <c r="E283" s="24" t="s">
        <v>1313</v>
      </c>
      <c r="F283" s="4" t="str">
        <f>INDEX('Revised FFS Payment Calc'!E:E,MATCH(A:A,'Revised FFS Payment Calc'!A:A,0))</f>
        <v>Private</v>
      </c>
      <c r="G283" s="25" t="s">
        <v>1176</v>
      </c>
      <c r="H283" s="26">
        <v>8752184.4299999997</v>
      </c>
      <c r="I283" s="27">
        <v>1213132.79</v>
      </c>
      <c r="J283" s="2">
        <v>3401827.6612466485</v>
      </c>
      <c r="K283" s="4">
        <f t="shared" si="4"/>
        <v>2188694.8712466485</v>
      </c>
      <c r="L283" s="4" t="str">
        <f>INDEX('Revised FFS Payment Calc'!A:A,MATCH(A:A,'Revised FFS Payment Calc'!A:A,0))</f>
        <v>137249208</v>
      </c>
    </row>
    <row r="284" spans="1:12">
      <c r="A284" s="3" t="s">
        <v>851</v>
      </c>
      <c r="B284" s="30" t="s">
        <v>852</v>
      </c>
      <c r="C284" s="3" t="s">
        <v>1309</v>
      </c>
      <c r="D284" s="3" t="s">
        <v>851</v>
      </c>
      <c r="E284" s="24" t="s">
        <v>2035</v>
      </c>
      <c r="F284" s="4" t="str">
        <f>INDEX('Revised FFS Payment Calc'!E:E,MATCH(A:A,'Revised FFS Payment Calc'!A:A,0))</f>
        <v>Private</v>
      </c>
      <c r="G284" s="25" t="s">
        <v>1172</v>
      </c>
      <c r="H284" s="26">
        <v>315894.5</v>
      </c>
      <c r="I284" s="27">
        <v>27857.58</v>
      </c>
      <c r="J284" s="2">
        <v>9477.2013384192724</v>
      </c>
      <c r="K284" s="4">
        <f t="shared" si="4"/>
        <v>-18380.378661580729</v>
      </c>
      <c r="L284" s="4" t="str">
        <f>INDEX('Revised FFS Payment Calc'!A:A,MATCH(A:A,'Revised FFS Payment Calc'!A:A,0))</f>
        <v>094153604</v>
      </c>
    </row>
    <row r="285" spans="1:12">
      <c r="A285" s="3" t="s">
        <v>857</v>
      </c>
      <c r="B285" s="30" t="s">
        <v>858</v>
      </c>
      <c r="C285" s="3" t="s">
        <v>1310</v>
      </c>
      <c r="D285" s="3" t="s">
        <v>857</v>
      </c>
      <c r="E285" s="24" t="s">
        <v>2036</v>
      </c>
      <c r="F285" s="4" t="str">
        <f>INDEX('Revised FFS Payment Calc'!E:E,MATCH(A:A,'Revised FFS Payment Calc'!A:A,0))</f>
        <v>Private</v>
      </c>
      <c r="G285" s="25" t="s">
        <v>1172</v>
      </c>
      <c r="H285" s="26">
        <v>305676.12</v>
      </c>
      <c r="I285" s="27">
        <v>26493.56</v>
      </c>
      <c r="J285" s="2">
        <v>-7661.4692960589455</v>
      </c>
      <c r="K285" s="4">
        <f t="shared" si="4"/>
        <v>-34155.029296058943</v>
      </c>
      <c r="L285" s="4" t="str">
        <f>INDEX('Revised FFS Payment Calc'!A:A,MATCH(A:A,'Revised FFS Payment Calc'!A:A,0))</f>
        <v>094151004</v>
      </c>
    </row>
    <row r="286" spans="1:12">
      <c r="A286" s="3" t="s">
        <v>594</v>
      </c>
      <c r="B286" s="30" t="s">
        <v>595</v>
      </c>
      <c r="C286" s="3" t="s">
        <v>1483</v>
      </c>
      <c r="D286" s="3" t="s">
        <v>594</v>
      </c>
      <c r="E286" s="24" t="s">
        <v>2037</v>
      </c>
      <c r="F286" s="4" t="str">
        <f>INDEX('Revised FFS Payment Calc'!E:E,MATCH(A:A,'Revised FFS Payment Calc'!A:A,0))</f>
        <v>Private</v>
      </c>
      <c r="G286" s="25" t="s">
        <v>1176</v>
      </c>
      <c r="H286" s="26">
        <v>2690607.48</v>
      </c>
      <c r="I286" s="27">
        <v>201215.27</v>
      </c>
      <c r="J286" s="2">
        <v>813629.11343049374</v>
      </c>
      <c r="K286" s="4">
        <f t="shared" si="4"/>
        <v>612413.84343049373</v>
      </c>
      <c r="L286" s="4" t="str">
        <f>INDEX('Revised FFS Payment Calc'!A:A,MATCH(A:A,'Revised FFS Payment Calc'!A:A,0))</f>
        <v>312239201</v>
      </c>
    </row>
    <row r="287" spans="1:12">
      <c r="A287" s="3" t="s">
        <v>863</v>
      </c>
      <c r="B287" s="30" t="s">
        <v>864</v>
      </c>
      <c r="C287" s="3" t="s">
        <v>1303</v>
      </c>
      <c r="D287" s="3" t="s">
        <v>863</v>
      </c>
      <c r="E287" s="24" t="s">
        <v>1756</v>
      </c>
      <c r="F287" s="4" t="str">
        <f>INDEX('Revised FFS Payment Calc'!E:E,MATCH(A:A,'Revised FFS Payment Calc'!A:A,0))</f>
        <v>Private</v>
      </c>
      <c r="G287" s="25" t="s">
        <v>1176</v>
      </c>
      <c r="H287" s="26">
        <v>1827291.27</v>
      </c>
      <c r="I287" s="27">
        <v>103003.86</v>
      </c>
      <c r="J287" s="2">
        <v>395670.0145881123</v>
      </c>
      <c r="K287" s="4">
        <f t="shared" si="4"/>
        <v>292666.15458811232</v>
      </c>
      <c r="L287" s="4" t="str">
        <f>INDEX('Revised FFS Payment Calc'!A:A,MATCH(A:A,'Revised FFS Payment Calc'!A:A,0))</f>
        <v>208013701</v>
      </c>
    </row>
    <row r="288" spans="1:12">
      <c r="A288" s="3" t="s">
        <v>866</v>
      </c>
      <c r="B288" s="30" t="s">
        <v>867</v>
      </c>
      <c r="C288" s="3" t="s">
        <v>1304</v>
      </c>
      <c r="D288" s="3" t="s">
        <v>866</v>
      </c>
      <c r="E288" s="24" t="s">
        <v>1757</v>
      </c>
      <c r="F288" s="4" t="str">
        <f>INDEX('Revised FFS Payment Calc'!E:E,MATCH(A:A,'Revised FFS Payment Calc'!A:A,0))</f>
        <v>Private</v>
      </c>
      <c r="G288" s="25" t="s">
        <v>1176</v>
      </c>
      <c r="H288" s="26">
        <v>969636.5</v>
      </c>
      <c r="I288" s="27">
        <v>82565.69</v>
      </c>
      <c r="J288" s="2">
        <v>189807.0853680268</v>
      </c>
      <c r="K288" s="4">
        <f t="shared" si="4"/>
        <v>107241.3953680268</v>
      </c>
      <c r="L288" s="4" t="str">
        <f>INDEX('Revised FFS Payment Calc'!A:A,MATCH(A:A,'Revised FFS Payment Calc'!A:A,0))</f>
        <v>194106401</v>
      </c>
    </row>
    <row r="289" spans="1:12">
      <c r="A289" s="3" t="s">
        <v>1300</v>
      </c>
      <c r="B289" s="30" t="s">
        <v>1302</v>
      </c>
      <c r="C289" s="3" t="s">
        <v>1301</v>
      </c>
      <c r="D289" s="3" t="s">
        <v>1300</v>
      </c>
      <c r="E289" s="24" t="s">
        <v>1758</v>
      </c>
      <c r="F289" s="4" t="str">
        <f>INDEX('Revised FFS Payment Calc'!E:E,MATCH(A:A,'Revised FFS Payment Calc'!A:A,0))</f>
        <v>Private</v>
      </c>
      <c r="G289" s="25" t="s">
        <v>1176</v>
      </c>
      <c r="H289" s="26">
        <v>65541.149999999994</v>
      </c>
      <c r="I289" s="27">
        <v>11742.48</v>
      </c>
      <c r="J289" s="2">
        <v>20172.050075157829</v>
      </c>
      <c r="K289" s="4">
        <f t="shared" si="4"/>
        <v>8429.5700751578297</v>
      </c>
      <c r="L289" s="4" t="str">
        <f>INDEX('Revised FFS Payment Calc'!A:A,MATCH(A:A,'Revised FFS Payment Calc'!A:A,0))</f>
        <v>286326801</v>
      </c>
    </row>
    <row r="290" spans="1:12">
      <c r="A290" s="3" t="s">
        <v>869</v>
      </c>
      <c r="B290" s="30" t="s">
        <v>870</v>
      </c>
      <c r="C290" s="3" t="s">
        <v>1298</v>
      </c>
      <c r="D290" s="3" t="s">
        <v>869</v>
      </c>
      <c r="E290" s="24" t="s">
        <v>1297</v>
      </c>
      <c r="F290" s="4" t="str">
        <f>INDEX('Revised FFS Payment Calc'!E:E,MATCH(A:A,'Revised FFS Payment Calc'!A:A,0))</f>
        <v>NSGO</v>
      </c>
      <c r="G290" s="25" t="s">
        <v>1172</v>
      </c>
      <c r="H290" s="26">
        <v>711.25</v>
      </c>
      <c r="I290" s="27">
        <v>620.25</v>
      </c>
      <c r="J290" s="2">
        <v>618.6814744682323</v>
      </c>
      <c r="K290" s="4">
        <f t="shared" si="4"/>
        <v>-1.5685255317677047</v>
      </c>
      <c r="L290" s="4" t="str">
        <f>INDEX('Revised FFS Payment Calc'!A:A,MATCH(A:A,'Revised FFS Payment Calc'!A:A,0))</f>
        <v>121193005</v>
      </c>
    </row>
    <row r="291" spans="1:12">
      <c r="A291" s="3" t="s">
        <v>1166</v>
      </c>
      <c r="B291" s="30" t="s">
        <v>1296</v>
      </c>
      <c r="C291" s="3" t="s">
        <v>1295</v>
      </c>
      <c r="D291" s="3" t="s">
        <v>1166</v>
      </c>
      <c r="E291" s="24" t="s">
        <v>1294</v>
      </c>
      <c r="F291" s="4" t="str">
        <f>INDEX('Revised FFS Payment Calc'!E:E,MATCH(A:A,'Revised FFS Payment Calc'!A:A,0))</f>
        <v>Private</v>
      </c>
      <c r="G291" s="25" t="s">
        <v>1176</v>
      </c>
      <c r="H291" s="26">
        <f>3759274.6+1369797.56</f>
        <v>5129072.16</v>
      </c>
      <c r="I291" s="27">
        <f>356268.88+92215.96</f>
        <v>448484.84</v>
      </c>
      <c r="J291" s="2">
        <f>1257632.36214976+260208.02906496</f>
        <v>1517840.39121472</v>
      </c>
      <c r="K291" s="4">
        <f t="shared" si="4"/>
        <v>1069355.5512147199</v>
      </c>
      <c r="L291" s="4" t="str">
        <f>INDEX('Revised FFS Payment Calc'!A:A,MATCH(A:A,'Revised FFS Payment Calc'!A:A,0))</f>
        <v>137226005</v>
      </c>
    </row>
    <row r="292" spans="1:12">
      <c r="A292" s="3" t="s">
        <v>279</v>
      </c>
      <c r="B292" s="30" t="s">
        <v>280</v>
      </c>
      <c r="C292" s="3" t="s">
        <v>1291</v>
      </c>
      <c r="D292" s="3" t="s">
        <v>279</v>
      </c>
      <c r="E292" s="24" t="s">
        <v>1759</v>
      </c>
      <c r="F292" s="4" t="str">
        <f>INDEX('Revised FFS Payment Calc'!E:E,MATCH(A:A,'Revised FFS Payment Calc'!A:A,0))</f>
        <v>Private</v>
      </c>
      <c r="G292" s="25" t="s">
        <v>1176</v>
      </c>
      <c r="H292" s="26">
        <v>160752.51999999999</v>
      </c>
      <c r="I292" s="27">
        <v>65460.28</v>
      </c>
      <c r="J292" s="2">
        <v>37653.583576456789</v>
      </c>
      <c r="K292" s="4">
        <f t="shared" si="4"/>
        <v>-27806.69642354321</v>
      </c>
      <c r="L292" s="4" t="str">
        <f>INDEX('Revised FFS Payment Calc'!A:A,MATCH(A:A,'Revised FFS Payment Calc'!A:A,0))</f>
        <v>298213401</v>
      </c>
    </row>
    <row r="293" spans="1:12">
      <c r="A293" s="3" t="s">
        <v>282</v>
      </c>
      <c r="B293" s="30" t="s">
        <v>283</v>
      </c>
      <c r="C293" s="3" t="s">
        <v>1290</v>
      </c>
      <c r="D293" s="3" t="s">
        <v>282</v>
      </c>
      <c r="E293" s="24" t="s">
        <v>1760</v>
      </c>
      <c r="F293" s="4" t="str">
        <f>INDEX('Revised FFS Payment Calc'!E:E,MATCH(A:A,'Revised FFS Payment Calc'!A:A,0))</f>
        <v>Private</v>
      </c>
      <c r="G293" s="25" t="s">
        <v>1176</v>
      </c>
      <c r="H293" s="26">
        <v>52531.839999999997</v>
      </c>
      <c r="I293" s="27">
        <v>7373.14</v>
      </c>
      <c r="J293" s="2">
        <v>12304.703079398418</v>
      </c>
      <c r="K293" s="4">
        <f t="shared" si="4"/>
        <v>4931.5630793984174</v>
      </c>
      <c r="L293" s="4" t="str">
        <f>INDEX('Revised FFS Payment Calc'!A:A,MATCH(A:A,'Revised FFS Payment Calc'!A:A,0))</f>
        <v>293388901</v>
      </c>
    </row>
    <row r="294" spans="1:12">
      <c r="A294" s="3" t="s">
        <v>894</v>
      </c>
      <c r="B294" s="30" t="s">
        <v>895</v>
      </c>
      <c r="C294" s="3" t="s">
        <v>1275</v>
      </c>
      <c r="D294" s="3" t="s">
        <v>894</v>
      </c>
      <c r="E294" s="24" t="s">
        <v>2038</v>
      </c>
      <c r="F294" s="4" t="str">
        <f>INDEX('Revised FFS Payment Calc'!E:E,MATCH(A:A,'Revised FFS Payment Calc'!A:A,0))</f>
        <v>Private</v>
      </c>
      <c r="G294" s="25" t="s">
        <v>1176</v>
      </c>
      <c r="H294" s="26">
        <v>3723684.29</v>
      </c>
      <c r="I294" s="27">
        <v>217333.82</v>
      </c>
      <c r="J294" s="2">
        <v>627863.07601989841</v>
      </c>
      <c r="K294" s="4">
        <f t="shared" si="4"/>
        <v>410529.2560198984</v>
      </c>
      <c r="L294" s="4" t="str">
        <f>INDEX('Revised FFS Payment Calc'!A:A,MATCH(A:A,'Revised FFS Payment Calc'!A:A,0))</f>
        <v>112717702</v>
      </c>
    </row>
    <row r="295" spans="1:12">
      <c r="A295" s="3" t="s">
        <v>1157</v>
      </c>
      <c r="B295" s="30" t="s">
        <v>1282</v>
      </c>
      <c r="C295" s="3" t="s">
        <v>1281</v>
      </c>
      <c r="D295" s="3" t="s">
        <v>1157</v>
      </c>
      <c r="E295" s="24" t="s">
        <v>1280</v>
      </c>
      <c r="F295" s="4" t="str">
        <f>INDEX('Revised FFS Payment Calc'!E:E,MATCH(A:A,'Revised FFS Payment Calc'!A:A,0))</f>
        <v>Private</v>
      </c>
      <c r="G295" s="25" t="s">
        <v>1176</v>
      </c>
      <c r="H295" s="26">
        <v>36401091.43</v>
      </c>
      <c r="I295" s="27">
        <v>2698486.83</v>
      </c>
      <c r="J295" s="2">
        <v>3699656.9979591942</v>
      </c>
      <c r="K295" s="4">
        <f t="shared" si="4"/>
        <v>1001170.1679591942</v>
      </c>
      <c r="L295" s="4" t="str">
        <f>INDEX('Revised FFS Payment Calc'!A:A,MATCH(A:A,'Revised FFS Payment Calc'!A:A,0))</f>
        <v>094113001</v>
      </c>
    </row>
    <row r="296" spans="1:12">
      <c r="A296" s="3" t="s">
        <v>413</v>
      </c>
      <c r="B296" s="30" t="s">
        <v>414</v>
      </c>
      <c r="C296" s="3" t="s">
        <v>1628</v>
      </c>
      <c r="D296" s="3" t="s">
        <v>413</v>
      </c>
      <c r="E296" s="24" t="s">
        <v>2039</v>
      </c>
      <c r="F296" s="4" t="str">
        <f>INDEX('Revised FFS Payment Calc'!E:E,MATCH(A:A,'Revised FFS Payment Calc'!A:A,0))</f>
        <v>Private</v>
      </c>
      <c r="G296" s="25" t="s">
        <v>1176</v>
      </c>
      <c r="H296" s="26">
        <v>159149.60999999999</v>
      </c>
      <c r="I296" s="27">
        <v>11148.12</v>
      </c>
      <c r="J296" s="2">
        <v>76292.555514463587</v>
      </c>
      <c r="K296" s="4">
        <f t="shared" si="4"/>
        <v>65144.435514463585</v>
      </c>
      <c r="L296" s="4" t="str">
        <f>INDEX('Revised FFS Payment Calc'!A:A,MATCH(A:A,'Revised FFS Payment Calc'!A:A,0))</f>
        <v>211970301</v>
      </c>
    </row>
    <row r="297" spans="1:12">
      <c r="A297" s="3" t="s">
        <v>285</v>
      </c>
      <c r="B297" s="30" t="s">
        <v>286</v>
      </c>
      <c r="C297" s="3" t="s">
        <v>1279</v>
      </c>
      <c r="D297" s="3" t="s">
        <v>285</v>
      </c>
      <c r="E297" s="24" t="s">
        <v>2040</v>
      </c>
      <c r="F297" s="4" t="str">
        <f>INDEX('Revised FFS Payment Calc'!E:E,MATCH(A:A,'Revised FFS Payment Calc'!A:A,0))</f>
        <v>Private</v>
      </c>
      <c r="G297" s="25" t="s">
        <v>1176</v>
      </c>
      <c r="H297" s="26">
        <v>124535.93</v>
      </c>
      <c r="I297" s="27">
        <v>20034.009999999998</v>
      </c>
      <c r="J297" s="2">
        <v>42234.068589532333</v>
      </c>
      <c r="K297" s="4">
        <f t="shared" si="4"/>
        <v>22200.058589532335</v>
      </c>
      <c r="L297" s="4" t="str">
        <f>INDEX('Revised FFS Payment Calc'!A:A,MATCH(A:A,'Revised FFS Payment Calc'!A:A,0))</f>
        <v>171461001</v>
      </c>
    </row>
    <row r="298" spans="1:12">
      <c r="A298" s="3" t="s">
        <v>1024</v>
      </c>
      <c r="B298" s="30" t="s">
        <v>1025</v>
      </c>
      <c r="C298" s="3" t="s">
        <v>1278</v>
      </c>
      <c r="D298" s="3" t="s">
        <v>1024</v>
      </c>
      <c r="E298" s="24" t="s">
        <v>1761</v>
      </c>
      <c r="F298" s="4" t="str">
        <f>INDEX('Revised FFS Payment Calc'!E:E,MATCH(A:A,'Revised FFS Payment Calc'!A:A,0))</f>
        <v>Private</v>
      </c>
      <c r="G298" s="25" t="s">
        <v>1176</v>
      </c>
      <c r="H298" s="26">
        <v>3163099.22</v>
      </c>
      <c r="I298" s="27">
        <v>164183.85</v>
      </c>
      <c r="J298" s="2">
        <v>644899.070389795</v>
      </c>
      <c r="K298" s="4">
        <f t="shared" si="4"/>
        <v>480715.22038979502</v>
      </c>
      <c r="L298" s="4" t="str">
        <f>INDEX('Revised FFS Payment Calc'!A:A,MATCH(A:A,'Revised FFS Payment Calc'!A:A,0))</f>
        <v>136491104</v>
      </c>
    </row>
    <row r="299" spans="1:12">
      <c r="A299" s="3" t="s">
        <v>1284</v>
      </c>
      <c r="B299" s="30" t="s">
        <v>1286</v>
      </c>
      <c r="C299" s="3" t="s">
        <v>1285</v>
      </c>
      <c r="D299" s="3" t="s">
        <v>1284</v>
      </c>
      <c r="E299" s="24" t="s">
        <v>1762</v>
      </c>
      <c r="F299" s="4" t="str">
        <f>INDEX('Revised FFS Payment Calc'!E:E,MATCH(A:A,'Revised FFS Payment Calc'!A:A,0))</f>
        <v>Private</v>
      </c>
      <c r="G299" s="25" t="s">
        <v>1176</v>
      </c>
      <c r="H299" s="26">
        <v>2856621.83</v>
      </c>
      <c r="I299" s="27">
        <v>288217.38</v>
      </c>
      <c r="J299" s="2">
        <v>608174.16652764403</v>
      </c>
      <c r="K299" s="4">
        <f t="shared" si="4"/>
        <v>319956.78652764403</v>
      </c>
      <c r="L299" s="4" t="str">
        <f>INDEX('Revised FFS Payment Calc'!A:A,MATCH(A:A,'Revised FFS Payment Calc'!A:A,0))</f>
        <v>181706601</v>
      </c>
    </row>
    <row r="300" spans="1:12">
      <c r="A300" s="3" t="s">
        <v>694</v>
      </c>
      <c r="B300" s="30" t="s">
        <v>695</v>
      </c>
      <c r="C300" s="3" t="s">
        <v>1421</v>
      </c>
      <c r="D300" s="3" t="s">
        <v>694</v>
      </c>
      <c r="E300" s="24" t="s">
        <v>2041</v>
      </c>
      <c r="F300" s="4" t="str">
        <f>INDEX('Revised FFS Payment Calc'!E:E,MATCH(A:A,'Revised FFS Payment Calc'!A:A,0))</f>
        <v>Private</v>
      </c>
      <c r="G300" s="25" t="s">
        <v>1172</v>
      </c>
      <c r="H300" s="26">
        <v>85763.29</v>
      </c>
      <c r="I300" s="27">
        <v>14709.78</v>
      </c>
      <c r="J300" s="2">
        <v>9490.1479232911097</v>
      </c>
      <c r="K300" s="4">
        <f t="shared" si="4"/>
        <v>-5219.632076708891</v>
      </c>
      <c r="L300" s="4" t="str">
        <f>INDEX('Revised FFS Payment Calc'!A:A,MATCH(A:A,'Revised FFS Payment Calc'!A:A,0))</f>
        <v>130734007</v>
      </c>
    </row>
    <row r="301" spans="1:12">
      <c r="A301" s="3" t="s">
        <v>1269</v>
      </c>
      <c r="B301" s="30" t="s">
        <v>1271</v>
      </c>
      <c r="C301" s="3" t="s">
        <v>1270</v>
      </c>
      <c r="D301" s="3" t="s">
        <v>1269</v>
      </c>
      <c r="E301" s="24" t="s">
        <v>1268</v>
      </c>
      <c r="F301" s="4" t="str">
        <f>INDEX('Revised FFS Payment Calc'!E:E,MATCH(A:A,'Revised FFS Payment Calc'!A:A,0))</f>
        <v>Private</v>
      </c>
      <c r="G301" s="25" t="s">
        <v>1176</v>
      </c>
      <c r="H301" s="26">
        <v>720314.5</v>
      </c>
      <c r="I301" s="27">
        <v>89255.81</v>
      </c>
      <c r="J301" s="2">
        <v>170396.61687026371</v>
      </c>
      <c r="K301" s="4">
        <f t="shared" si="4"/>
        <v>81140.80687026371</v>
      </c>
      <c r="L301" s="4" t="str">
        <f>INDEX('Revised FFS Payment Calc'!A:A,MATCH(A:A,'Revised FFS Payment Calc'!A:A,0))</f>
        <v>339153401</v>
      </c>
    </row>
    <row r="302" spans="1:12">
      <c r="A302" s="3" t="s">
        <v>888</v>
      </c>
      <c r="B302" s="30" t="s">
        <v>889</v>
      </c>
      <c r="C302" s="3" t="s">
        <v>1277</v>
      </c>
      <c r="D302" s="3" t="s">
        <v>888</v>
      </c>
      <c r="E302" s="24" t="s">
        <v>2042</v>
      </c>
      <c r="F302" s="4" t="str">
        <f>INDEX('Revised FFS Payment Calc'!E:E,MATCH(A:A,'Revised FFS Payment Calc'!A:A,0))</f>
        <v>Private</v>
      </c>
      <c r="G302" s="25" t="s">
        <v>1176</v>
      </c>
      <c r="H302" s="26">
        <v>4130417.69</v>
      </c>
      <c r="I302" s="27">
        <v>302522.5</v>
      </c>
      <c r="J302" s="2">
        <v>822231.38666459778</v>
      </c>
      <c r="K302" s="4">
        <f t="shared" si="4"/>
        <v>519708.88666459778</v>
      </c>
      <c r="L302" s="4" t="str">
        <f>INDEX('Revised FFS Payment Calc'!A:A,MATCH(A:A,'Revised FFS Payment Calc'!A:A,0))</f>
        <v>094160103</v>
      </c>
    </row>
    <row r="303" spans="1:12">
      <c r="A303" s="3" t="s">
        <v>830</v>
      </c>
      <c r="B303" s="30" t="s">
        <v>831</v>
      </c>
      <c r="C303" s="3" t="s">
        <v>1326</v>
      </c>
      <c r="D303" s="3" t="s">
        <v>830</v>
      </c>
      <c r="E303" s="24" t="s">
        <v>1763</v>
      </c>
      <c r="F303" s="4" t="str">
        <f>INDEX('Revised FFS Payment Calc'!E:E,MATCH(A:A,'Revised FFS Payment Calc'!A:A,0))</f>
        <v>Private</v>
      </c>
      <c r="G303" s="25" t="s">
        <v>1176</v>
      </c>
      <c r="H303" s="26">
        <v>6404584.5800000001</v>
      </c>
      <c r="I303" s="27">
        <v>463603.33</v>
      </c>
      <c r="J303" s="2">
        <v>1363265.5030993219</v>
      </c>
      <c r="K303" s="4">
        <f t="shared" si="4"/>
        <v>899662.17309932178</v>
      </c>
      <c r="L303" s="4" t="str">
        <f>INDEX('Revised FFS Payment Calc'!A:A,MATCH(A:A,'Revised FFS Payment Calc'!A:A,0))</f>
        <v>127267603</v>
      </c>
    </row>
    <row r="304" spans="1:12">
      <c r="A304" s="3" t="s">
        <v>291</v>
      </c>
      <c r="B304" s="30" t="s">
        <v>292</v>
      </c>
      <c r="C304" s="3" t="s">
        <v>1267</v>
      </c>
      <c r="D304" s="3" t="s">
        <v>291</v>
      </c>
      <c r="E304" s="24" t="s">
        <v>2043</v>
      </c>
      <c r="F304" s="4" t="str">
        <f>INDEX('Revised FFS Payment Calc'!E:E,MATCH(A:A,'Revised FFS Payment Calc'!A:A,0))</f>
        <v>Private</v>
      </c>
      <c r="G304" s="25" t="s">
        <v>1176</v>
      </c>
      <c r="H304" s="26">
        <v>104239.75</v>
      </c>
      <c r="I304" s="27">
        <v>13257.56</v>
      </c>
      <c r="J304" s="2">
        <v>27330.834625803604</v>
      </c>
      <c r="K304" s="4">
        <f t="shared" si="4"/>
        <v>14073.274625803604</v>
      </c>
      <c r="L304" s="4" t="str">
        <f>INDEX('Revised FFS Payment Calc'!A:A,MATCH(A:A,'Revised FFS Payment Calc'!A:A,0))</f>
        <v>210274101</v>
      </c>
    </row>
    <row r="305" spans="1:12">
      <c r="A305" s="3" t="s">
        <v>294</v>
      </c>
      <c r="B305" s="30" t="s">
        <v>295</v>
      </c>
      <c r="C305" s="3" t="s">
        <v>1266</v>
      </c>
      <c r="D305" s="3" t="s">
        <v>294</v>
      </c>
      <c r="E305" s="24" t="s">
        <v>2044</v>
      </c>
      <c r="F305" s="4" t="str">
        <f>INDEX('Revised FFS Payment Calc'!E:E,MATCH(A:A,'Revised FFS Payment Calc'!A:A,0))</f>
        <v>Private</v>
      </c>
      <c r="G305" s="25" t="s">
        <v>1176</v>
      </c>
      <c r="H305" s="26">
        <v>267793.31</v>
      </c>
      <c r="I305" s="27">
        <v>16739.71</v>
      </c>
      <c r="J305" s="2">
        <v>63292.228933869446</v>
      </c>
      <c r="K305" s="4">
        <f t="shared" si="4"/>
        <v>46552.518933869447</v>
      </c>
      <c r="L305" s="4" t="str">
        <f>INDEX('Revised FFS Payment Calc'!A:A,MATCH(A:A,'Revised FFS Payment Calc'!A:A,0))</f>
        <v>281219001</v>
      </c>
    </row>
    <row r="306" spans="1:12">
      <c r="A306" s="3" t="s">
        <v>288</v>
      </c>
      <c r="B306" s="30" t="s">
        <v>289</v>
      </c>
      <c r="C306" s="3" t="s">
        <v>1264</v>
      </c>
      <c r="D306" s="3" t="s">
        <v>288</v>
      </c>
      <c r="E306" s="24" t="s">
        <v>2045</v>
      </c>
      <c r="F306" s="4" t="str">
        <f>INDEX('Revised FFS Payment Calc'!E:E,MATCH(A:A,'Revised FFS Payment Calc'!A:A,0))</f>
        <v>Private</v>
      </c>
      <c r="G306" s="25" t="s">
        <v>1176</v>
      </c>
      <c r="H306" s="26">
        <v>928464.2</v>
      </c>
      <c r="I306" s="27">
        <v>118495.16</v>
      </c>
      <c r="J306" s="2">
        <v>208129.49778390329</v>
      </c>
      <c r="K306" s="4">
        <f t="shared" si="4"/>
        <v>89634.337783903291</v>
      </c>
      <c r="L306" s="4" t="str">
        <f>INDEX('Revised FFS Payment Calc'!A:A,MATCH(A:A,'Revised FFS Payment Calc'!A:A,0))</f>
        <v>298019501</v>
      </c>
    </row>
    <row r="307" spans="1:12">
      <c r="A307" s="3" t="s">
        <v>1097</v>
      </c>
      <c r="B307" s="30" t="s">
        <v>1098</v>
      </c>
      <c r="C307" s="3" t="s">
        <v>1272</v>
      </c>
      <c r="D307" s="3" t="s">
        <v>1097</v>
      </c>
      <c r="E307" s="24" t="s">
        <v>2046</v>
      </c>
      <c r="F307" s="4" t="str">
        <f>INDEX('Revised FFS Payment Calc'!E:E,MATCH(A:A,'Revised FFS Payment Calc'!A:A,0))</f>
        <v>Private</v>
      </c>
      <c r="G307" s="25" t="s">
        <v>1176</v>
      </c>
      <c r="H307" s="26">
        <v>2398641.02</v>
      </c>
      <c r="I307" s="27">
        <v>207780.92</v>
      </c>
      <c r="J307" s="2">
        <v>514528.89269287727</v>
      </c>
      <c r="K307" s="4">
        <f t="shared" si="4"/>
        <v>306747.97269287729</v>
      </c>
      <c r="L307" s="4" t="str">
        <f>INDEX('Revised FFS Payment Calc'!A:A,MATCH(A:A,'Revised FFS Payment Calc'!A:A,0))</f>
        <v>160630301</v>
      </c>
    </row>
    <row r="308" spans="1:12">
      <c r="A308" s="3" t="s">
        <v>297</v>
      </c>
      <c r="B308" s="30" t="s">
        <v>298</v>
      </c>
      <c r="C308" s="3" t="s">
        <v>1265</v>
      </c>
      <c r="D308" s="3" t="s">
        <v>297</v>
      </c>
      <c r="E308" s="24" t="s">
        <v>2047</v>
      </c>
      <c r="F308" s="4" t="str">
        <f>INDEX('Revised FFS Payment Calc'!E:E,MATCH(A:A,'Revised FFS Payment Calc'!A:A,0))</f>
        <v>Private</v>
      </c>
      <c r="G308" s="25" t="s">
        <v>1176</v>
      </c>
      <c r="H308" s="26">
        <v>54408.06</v>
      </c>
      <c r="I308" s="27">
        <v>17830.759999999998</v>
      </c>
      <c r="J308" s="2">
        <v>20859.041420051159</v>
      </c>
      <c r="K308" s="4">
        <f t="shared" si="4"/>
        <v>3028.2814200511602</v>
      </c>
      <c r="L308" s="4" t="str">
        <f>INDEX('Revised FFS Payment Calc'!A:A,MATCH(A:A,'Revised FFS Payment Calc'!A:A,0))</f>
        <v>176692501</v>
      </c>
    </row>
    <row r="309" spans="1:12">
      <c r="A309" s="3" t="s">
        <v>885</v>
      </c>
      <c r="B309" s="30" t="s">
        <v>886</v>
      </c>
      <c r="C309" s="3" t="s">
        <v>1263</v>
      </c>
      <c r="D309" s="3" t="s">
        <v>885</v>
      </c>
      <c r="E309" s="24" t="s">
        <v>1262</v>
      </c>
      <c r="F309" s="4" t="str">
        <f>INDEX('Revised FFS Payment Calc'!E:E,MATCH(A:A,'Revised FFS Payment Calc'!A:A,0))</f>
        <v>NSGO</v>
      </c>
      <c r="G309" s="25" t="s">
        <v>1176</v>
      </c>
      <c r="H309" s="26">
        <v>234494.83</v>
      </c>
      <c r="I309" s="27">
        <v>206185.03</v>
      </c>
      <c r="J309" s="2">
        <v>112686.02489742912</v>
      </c>
      <c r="K309" s="4">
        <f t="shared" si="4"/>
        <v>-93499.005102570882</v>
      </c>
      <c r="L309" s="4" t="str">
        <f>INDEX('Revised FFS Payment Calc'!A:A,MATCH(A:A,'Revised FFS Payment Calc'!A:A,0))</f>
        <v>136332705</v>
      </c>
    </row>
    <row r="310" spans="1:12">
      <c r="A310" s="3" t="s">
        <v>1259</v>
      </c>
      <c r="B310" s="30" t="s">
        <v>1261</v>
      </c>
      <c r="C310" s="3" t="s">
        <v>1260</v>
      </c>
      <c r="D310" s="3" t="s">
        <v>1259</v>
      </c>
      <c r="E310" s="24" t="s">
        <v>1258</v>
      </c>
      <c r="F310" s="4" t="str">
        <f>INDEX('Revised FFS Payment Calc'!E:E,MATCH(A:A,'Revised FFS Payment Calc'!A:A,0))</f>
        <v>NSGO</v>
      </c>
      <c r="G310" s="25" t="s">
        <v>1176</v>
      </c>
      <c r="H310" s="26">
        <v>65867.17</v>
      </c>
      <c r="I310" s="27">
        <v>19403.75</v>
      </c>
      <c r="J310" s="2">
        <v>24089.028051836656</v>
      </c>
      <c r="K310" s="4">
        <f t="shared" si="4"/>
        <v>4685.2780518366562</v>
      </c>
      <c r="L310" s="4" t="str">
        <f>INDEX('Revised FFS Payment Calc'!A:A,MATCH(A:A,'Revised FFS Payment Calc'!A:A,0))</f>
        <v>337991901</v>
      </c>
    </row>
    <row r="311" spans="1:12">
      <c r="A311" s="3" t="s">
        <v>901</v>
      </c>
      <c r="B311" s="30" t="s">
        <v>902</v>
      </c>
      <c r="C311" s="3" t="s">
        <v>1257</v>
      </c>
      <c r="D311" s="3" t="s">
        <v>901</v>
      </c>
      <c r="E311" s="24" t="s">
        <v>1891</v>
      </c>
      <c r="F311" s="4" t="str">
        <f>INDEX('Revised FFS Payment Calc'!E:E,MATCH(A:A,'Revised FFS Payment Calc'!A:A,0))</f>
        <v>NSGO</v>
      </c>
      <c r="G311" s="25" t="s">
        <v>1172</v>
      </c>
      <c r="H311" s="26">
        <v>2679.21</v>
      </c>
      <c r="I311" s="27">
        <v>1749.7</v>
      </c>
      <c r="J311" s="2">
        <v>1399.8921589001382</v>
      </c>
      <c r="K311" s="4">
        <f t="shared" si="4"/>
        <v>-349.80784109986189</v>
      </c>
      <c r="L311" s="4" t="str">
        <f>INDEX('Revised FFS Payment Calc'!A:A,MATCH(A:A,'Revised FFS Payment Calc'!A:A,0))</f>
        <v>020992601</v>
      </c>
    </row>
    <row r="312" spans="1:12">
      <c r="A312" s="3" t="s">
        <v>904</v>
      </c>
      <c r="B312" s="30" t="s">
        <v>905</v>
      </c>
      <c r="C312" s="3" t="s">
        <v>1256</v>
      </c>
      <c r="D312" s="3" t="s">
        <v>904</v>
      </c>
      <c r="E312" s="24" t="s">
        <v>1255</v>
      </c>
      <c r="F312" s="4" t="str">
        <f>INDEX('Revised FFS Payment Calc'!E:E,MATCH(A:A,'Revised FFS Payment Calc'!A:A,0))</f>
        <v>NSGO</v>
      </c>
      <c r="G312" s="25" t="s">
        <v>1172</v>
      </c>
      <c r="H312" s="26">
        <v>47556.71</v>
      </c>
      <c r="I312" s="27">
        <v>19013.61</v>
      </c>
      <c r="J312" s="2">
        <v>21068.157993201567</v>
      </c>
      <c r="K312" s="4">
        <f t="shared" si="4"/>
        <v>2054.547993201566</v>
      </c>
      <c r="L312" s="4" t="str">
        <f>INDEX('Revised FFS Payment Calc'!A:A,MATCH(A:A,'Revised FFS Payment Calc'!A:A,0))</f>
        <v>020988401</v>
      </c>
    </row>
    <row r="313" spans="1:12">
      <c r="A313" s="3" t="s">
        <v>907</v>
      </c>
      <c r="B313" s="30" t="s">
        <v>908</v>
      </c>
      <c r="C313" s="3" t="s">
        <v>1254</v>
      </c>
      <c r="D313" s="3" t="s">
        <v>907</v>
      </c>
      <c r="E313" s="24" t="s">
        <v>1253</v>
      </c>
      <c r="F313" s="4" t="str">
        <f>INDEX('Revised FFS Payment Calc'!E:E,MATCH(A:A,'Revised FFS Payment Calc'!A:A,0))</f>
        <v>NSGO</v>
      </c>
      <c r="G313" s="25" t="s">
        <v>1172</v>
      </c>
      <c r="H313" s="26">
        <v>8706.84</v>
      </c>
      <c r="I313" s="27">
        <v>5278.27</v>
      </c>
      <c r="J313" s="2">
        <v>2333.5765150026714</v>
      </c>
      <c r="K313" s="4">
        <f t="shared" si="4"/>
        <v>-2944.6934849973291</v>
      </c>
      <c r="L313" s="4" t="str">
        <f>INDEX('Revised FFS Payment Calc'!A:A,MATCH(A:A,'Revised FFS Payment Calc'!A:A,0))</f>
        <v>316076401</v>
      </c>
    </row>
    <row r="314" spans="1:12">
      <c r="A314" s="3" t="s">
        <v>755</v>
      </c>
      <c r="B314" s="30" t="s">
        <v>756</v>
      </c>
      <c r="C314" s="3" t="s">
        <v>1252</v>
      </c>
      <c r="D314" s="3" t="s">
        <v>755</v>
      </c>
      <c r="E314" s="24" t="s">
        <v>2048</v>
      </c>
      <c r="F314" s="4" t="str">
        <f>INDEX('Revised FFS Payment Calc'!E:E,MATCH(A:A,'Revised FFS Payment Calc'!A:A,0))</f>
        <v>NSGO</v>
      </c>
      <c r="G314" s="25" t="s">
        <v>1176</v>
      </c>
      <c r="H314" s="26">
        <v>15167843.41</v>
      </c>
      <c r="I314" s="27">
        <v>2669790.34</v>
      </c>
      <c r="J314" s="2">
        <v>6241024.2922051912</v>
      </c>
      <c r="K314" s="4">
        <f t="shared" si="4"/>
        <v>3571233.9522051914</v>
      </c>
      <c r="L314" s="4" t="str">
        <f>INDEX('Revised FFS Payment Calc'!A:A,MATCH(A:A,'Revised FFS Payment Calc'!A:A,0))</f>
        <v>126675104</v>
      </c>
    </row>
    <row r="315" spans="1:12">
      <c r="A315" s="3" t="s">
        <v>300</v>
      </c>
      <c r="B315" s="30" t="s">
        <v>301</v>
      </c>
      <c r="C315" s="3" t="s">
        <v>1245</v>
      </c>
      <c r="D315" s="3" t="s">
        <v>300</v>
      </c>
      <c r="E315" s="24" t="s">
        <v>1244</v>
      </c>
      <c r="F315" s="4" t="str">
        <f>INDEX('Revised FFS Payment Calc'!E:E,MATCH(A:A,'Revised FFS Payment Calc'!A:A,0))</f>
        <v>Private</v>
      </c>
      <c r="G315" s="25" t="s">
        <v>1176</v>
      </c>
      <c r="H315" s="26">
        <v>22042848.710000001</v>
      </c>
      <c r="I315" s="27">
        <v>4442416.1500000004</v>
      </c>
      <c r="J315" s="2">
        <v>7167025.6200467264</v>
      </c>
      <c r="K315" s="4">
        <f t="shared" si="4"/>
        <v>2724609.4700467261</v>
      </c>
      <c r="L315" s="4" t="str">
        <f>INDEX('Revised FFS Payment Calc'!A:A,MATCH(A:A,'Revised FFS Payment Calc'!A:A,0))</f>
        <v>139135109</v>
      </c>
    </row>
    <row r="316" spans="1:12">
      <c r="A316" s="3" t="s">
        <v>1241</v>
      </c>
      <c r="B316" s="30" t="s">
        <v>1243</v>
      </c>
      <c r="C316" s="3" t="s">
        <v>1242</v>
      </c>
      <c r="D316" s="3" t="s">
        <v>1241</v>
      </c>
      <c r="E316" s="24" t="s">
        <v>1240</v>
      </c>
      <c r="F316" s="4" t="str">
        <f>INDEX('Revised FFS Payment Calc'!E:E,MATCH(A:A,'Revised FFS Payment Calc'!A:A,0))</f>
        <v>Private</v>
      </c>
      <c r="G316" s="25" t="s">
        <v>1176</v>
      </c>
      <c r="H316" s="26">
        <v>347261.07</v>
      </c>
      <c r="I316" s="27">
        <v>128288.94</v>
      </c>
      <c r="J316" s="2">
        <v>7182.2894786696652</v>
      </c>
      <c r="K316" s="4">
        <f t="shared" si="4"/>
        <v>-121106.65052133033</v>
      </c>
      <c r="L316" s="4" t="str">
        <f>INDEX('Revised FFS Payment Calc'!A:A,MATCH(A:A,'Revised FFS Payment Calc'!A:A,0))</f>
        <v>371495801</v>
      </c>
    </row>
    <row r="317" spans="1:12">
      <c r="A317" s="3" t="s">
        <v>924</v>
      </c>
      <c r="B317" s="30" t="s">
        <v>925</v>
      </c>
      <c r="C317" s="3" t="s">
        <v>1238</v>
      </c>
      <c r="D317" s="3" t="s">
        <v>924</v>
      </c>
      <c r="E317" s="24" t="s">
        <v>2049</v>
      </c>
      <c r="F317" s="4" t="str">
        <f>INDEX('Revised FFS Payment Calc'!E:E,MATCH(A:A,'Revised FFS Payment Calc'!A:A,0))</f>
        <v>Private</v>
      </c>
      <c r="G317" s="25" t="s">
        <v>1176</v>
      </c>
      <c r="H317" s="26">
        <v>508574.45</v>
      </c>
      <c r="I317" s="27">
        <v>62359.23</v>
      </c>
      <c r="J317" s="2">
        <v>130350.68547928854</v>
      </c>
      <c r="K317" s="4">
        <f t="shared" si="4"/>
        <v>67991.455479288532</v>
      </c>
      <c r="L317" s="4" t="str">
        <f>INDEX('Revised FFS Payment Calc'!A:A,MATCH(A:A,'Revised FFS Payment Calc'!A:A,0))</f>
        <v>316296801</v>
      </c>
    </row>
    <row r="318" spans="1:12">
      <c r="A318" s="3" t="s">
        <v>930</v>
      </c>
      <c r="B318" s="30" t="s">
        <v>931</v>
      </c>
      <c r="C318" s="3" t="s">
        <v>1236</v>
      </c>
      <c r="D318" s="3" t="s">
        <v>930</v>
      </c>
      <c r="E318" s="24" t="s">
        <v>2050</v>
      </c>
      <c r="F318" s="4" t="str">
        <f>INDEX('Revised FFS Payment Calc'!E:E,MATCH(A:A,'Revised FFS Payment Calc'!A:A,0))</f>
        <v>Private</v>
      </c>
      <c r="G318" s="25" t="s">
        <v>1176</v>
      </c>
      <c r="H318" s="26">
        <v>1075622.4099999999</v>
      </c>
      <c r="I318" s="27">
        <v>104848.63</v>
      </c>
      <c r="J318" s="2">
        <v>264990.2169420445</v>
      </c>
      <c r="K318" s="4">
        <f t="shared" si="4"/>
        <v>160141.58694204449</v>
      </c>
      <c r="L318" s="4" t="str">
        <f>INDEX('Revised FFS Payment Calc'!A:A,MATCH(A:A,'Revised FFS Payment Calc'!A:A,0))</f>
        <v>131036903</v>
      </c>
    </row>
    <row r="319" spans="1:12">
      <c r="A319" s="3" t="s">
        <v>945</v>
      </c>
      <c r="B319" s="30" t="s">
        <v>946</v>
      </c>
      <c r="C319" s="3" t="s">
        <v>1224</v>
      </c>
      <c r="D319" s="3" t="s">
        <v>945</v>
      </c>
      <c r="E319" s="24" t="s">
        <v>2051</v>
      </c>
      <c r="F319" s="4" t="str">
        <f>INDEX('Revised FFS Payment Calc'!E:E,MATCH(A:A,'Revised FFS Payment Calc'!A:A,0))</f>
        <v>Private</v>
      </c>
      <c r="G319" s="25" t="s">
        <v>1176</v>
      </c>
      <c r="H319" s="26">
        <v>2276449.19</v>
      </c>
      <c r="I319" s="27">
        <v>258591.45</v>
      </c>
      <c r="J319" s="2">
        <v>757504.49793894961</v>
      </c>
      <c r="K319" s="4">
        <f t="shared" si="4"/>
        <v>498913.0479389496</v>
      </c>
      <c r="L319" s="4" t="str">
        <f>INDEX('Revised FFS Payment Calc'!A:A,MATCH(A:A,'Revised FFS Payment Calc'!A:A,0))</f>
        <v>020908201</v>
      </c>
    </row>
    <row r="320" spans="1:12">
      <c r="A320" s="3" t="s">
        <v>948</v>
      </c>
      <c r="B320" s="30" t="s">
        <v>949</v>
      </c>
      <c r="C320" s="3" t="s">
        <v>1228</v>
      </c>
      <c r="D320" s="3" t="s">
        <v>948</v>
      </c>
      <c r="E320" s="24" t="s">
        <v>2052</v>
      </c>
      <c r="F320" s="4" t="str">
        <f>INDEX('Revised FFS Payment Calc'!E:E,MATCH(A:A,'Revised FFS Payment Calc'!A:A,0))</f>
        <v>Private</v>
      </c>
      <c r="G320" s="25" t="s">
        <v>1176</v>
      </c>
      <c r="H320" s="26">
        <v>1884586.5</v>
      </c>
      <c r="I320" s="27">
        <v>153095.48000000001</v>
      </c>
      <c r="J320" s="2">
        <v>458838.10767937679</v>
      </c>
      <c r="K320" s="4">
        <f t="shared" si="4"/>
        <v>305742.62767937675</v>
      </c>
      <c r="L320" s="4" t="str">
        <f>INDEX('Revised FFS Payment Calc'!A:A,MATCH(A:A,'Revised FFS Payment Calc'!A:A,0))</f>
        <v>020967802</v>
      </c>
    </row>
    <row r="321" spans="1:12">
      <c r="A321" s="3" t="s">
        <v>939</v>
      </c>
      <c r="B321" s="30" t="s">
        <v>940</v>
      </c>
      <c r="C321" s="3" t="s">
        <v>1231</v>
      </c>
      <c r="D321" s="3" t="s">
        <v>939</v>
      </c>
      <c r="E321" s="24" t="s">
        <v>2053</v>
      </c>
      <c r="F321" s="4" t="str">
        <f>INDEX('Revised FFS Payment Calc'!E:E,MATCH(A:A,'Revised FFS Payment Calc'!A:A,0))</f>
        <v>Private</v>
      </c>
      <c r="G321" s="25" t="s">
        <v>1176</v>
      </c>
      <c r="H321" s="26">
        <v>432084.84</v>
      </c>
      <c r="I321" s="27">
        <v>71755.61</v>
      </c>
      <c r="J321" s="2">
        <v>131677.69812355924</v>
      </c>
      <c r="K321" s="4">
        <f t="shared" ref="K321:K382" si="5">J321-I321</f>
        <v>59922.088123559239</v>
      </c>
      <c r="L321" s="4" t="str">
        <f>INDEX('Revised FFS Payment Calc'!A:A,MATCH(A:A,'Revised FFS Payment Calc'!A:A,0))</f>
        <v>121794503</v>
      </c>
    </row>
    <row r="322" spans="1:12">
      <c r="A322" s="3" t="s">
        <v>4</v>
      </c>
      <c r="B322" s="30" t="s">
        <v>5</v>
      </c>
      <c r="C322" s="3" t="s">
        <v>1660</v>
      </c>
      <c r="D322" s="3" t="s">
        <v>4</v>
      </c>
      <c r="E322" s="24" t="s">
        <v>2054</v>
      </c>
      <c r="F322" s="4" t="str">
        <f>INDEX('Revised FFS Payment Calc'!E:E,MATCH(A:A,'Revised FFS Payment Calc'!A:A,0))</f>
        <v>Private</v>
      </c>
      <c r="G322" s="25" t="s">
        <v>1176</v>
      </c>
      <c r="H322" s="26">
        <v>65497.82</v>
      </c>
      <c r="I322" s="27">
        <v>5953.41</v>
      </c>
      <c r="J322" s="2">
        <v>26471.469400007114</v>
      </c>
      <c r="K322" s="4">
        <f t="shared" si="5"/>
        <v>20518.059400007114</v>
      </c>
      <c r="L322" s="4" t="str">
        <f>INDEX('Revised FFS Payment Calc'!A:A,MATCH(A:A,'Revised FFS Payment Calc'!A:A,0))</f>
        <v>282322101</v>
      </c>
    </row>
    <row r="323" spans="1:12">
      <c r="A323" s="3" t="s">
        <v>1165</v>
      </c>
      <c r="B323" s="30" t="s">
        <v>1234</v>
      </c>
      <c r="C323" s="3" t="s">
        <v>1233</v>
      </c>
      <c r="D323" s="3" t="s">
        <v>1165</v>
      </c>
      <c r="E323" s="24" t="s">
        <v>2055</v>
      </c>
      <c r="F323" s="4" t="str">
        <f>INDEX('Revised FFS Payment Calc'!E:E,MATCH(A:A,'Revised FFS Payment Calc'!A:A,0))</f>
        <v>Private</v>
      </c>
      <c r="G323" s="25" t="s">
        <v>1176</v>
      </c>
      <c r="H323" s="26">
        <v>1299413.98</v>
      </c>
      <c r="I323" s="27">
        <v>137325.10999999999</v>
      </c>
      <c r="J323" s="2">
        <v>383540.90393098228</v>
      </c>
      <c r="K323" s="4">
        <f t="shared" si="5"/>
        <v>246215.7939309823</v>
      </c>
      <c r="L323" s="4" t="str">
        <f>INDEX('Revised FFS Payment Calc'!A:A,MATCH(A:A,'Revised FFS Payment Calc'!A:A,0))</f>
        <v>136326908</v>
      </c>
    </row>
    <row r="324" spans="1:12">
      <c r="A324" s="3" t="s">
        <v>303</v>
      </c>
      <c r="B324" s="30" t="s">
        <v>304</v>
      </c>
      <c r="C324" s="3" t="s">
        <v>1229</v>
      </c>
      <c r="D324" s="3" t="s">
        <v>303</v>
      </c>
      <c r="E324" s="24" t="s">
        <v>2056</v>
      </c>
      <c r="F324" s="4" t="str">
        <f>INDEX('Revised FFS Payment Calc'!E:E,MATCH(A:A,'Revised FFS Payment Calc'!A:A,0))</f>
        <v>Private</v>
      </c>
      <c r="G324" s="25" t="s">
        <v>1176</v>
      </c>
      <c r="H324" s="26">
        <v>428591.19</v>
      </c>
      <c r="I324" s="27">
        <v>45801.99</v>
      </c>
      <c r="J324" s="2">
        <v>127931.26835739381</v>
      </c>
      <c r="K324" s="4">
        <f t="shared" si="5"/>
        <v>82129.278357393807</v>
      </c>
      <c r="L324" s="4" t="str">
        <f>INDEX('Revised FFS Payment Calc'!A:A,MATCH(A:A,'Revised FFS Payment Calc'!A:A,0))</f>
        <v>020982701</v>
      </c>
    </row>
    <row r="325" spans="1:12">
      <c r="A325" s="3" t="s">
        <v>942</v>
      </c>
      <c r="B325" s="30" t="s">
        <v>943</v>
      </c>
      <c r="C325" s="3" t="s">
        <v>1230</v>
      </c>
      <c r="D325" s="3" t="s">
        <v>942</v>
      </c>
      <c r="E325" s="24" t="s">
        <v>2057</v>
      </c>
      <c r="F325" s="4" t="str">
        <f>INDEX('Revised FFS Payment Calc'!E:E,MATCH(A:A,'Revised FFS Payment Calc'!A:A,0))</f>
        <v>Private</v>
      </c>
      <c r="G325" s="25" t="s">
        <v>1176</v>
      </c>
      <c r="H325" s="26">
        <v>1762818.38</v>
      </c>
      <c r="I325" s="27">
        <v>136555.42000000001</v>
      </c>
      <c r="J325" s="2">
        <v>395478.3642513529</v>
      </c>
      <c r="K325" s="4">
        <f t="shared" si="5"/>
        <v>258922.94425135289</v>
      </c>
      <c r="L325" s="4" t="str">
        <f>INDEX('Revised FFS Payment Calc'!A:A,MATCH(A:A,'Revised FFS Payment Calc'!A:A,0))</f>
        <v>314080801</v>
      </c>
    </row>
    <row r="326" spans="1:12">
      <c r="A326" s="3" t="s">
        <v>344</v>
      </c>
      <c r="B326" s="30" t="s">
        <v>345</v>
      </c>
      <c r="C326" s="3" t="s">
        <v>1226</v>
      </c>
      <c r="D326" s="3" t="s">
        <v>344</v>
      </c>
      <c r="E326" s="24" t="s">
        <v>2058</v>
      </c>
      <c r="F326" s="4" t="str">
        <f>INDEX('Revised FFS Payment Calc'!E:E,MATCH(A:A,'Revised FFS Payment Calc'!A:A,0))</f>
        <v>Private</v>
      </c>
      <c r="G326" s="25" t="s">
        <v>1176</v>
      </c>
      <c r="H326" s="26">
        <v>922694.88</v>
      </c>
      <c r="I326" s="27">
        <v>127824.09</v>
      </c>
      <c r="J326" s="2">
        <v>276563.88878602302</v>
      </c>
      <c r="K326" s="4">
        <f t="shared" si="5"/>
        <v>148739.79878602302</v>
      </c>
      <c r="L326" s="4" t="str">
        <f>INDEX('Revised FFS Payment Calc'!A:A,MATCH(A:A,'Revised FFS Payment Calc'!A:A,0))</f>
        <v>094207002</v>
      </c>
    </row>
    <row r="327" spans="1:12">
      <c r="A327" s="3" t="s">
        <v>936</v>
      </c>
      <c r="B327" s="30" t="s">
        <v>937</v>
      </c>
      <c r="C327" s="3" t="s">
        <v>1232</v>
      </c>
      <c r="D327" s="3" t="s">
        <v>936</v>
      </c>
      <c r="E327" s="24" t="s">
        <v>2059</v>
      </c>
      <c r="F327" s="4" t="str">
        <f>INDEX('Revised FFS Payment Calc'!E:E,MATCH(A:A,'Revised FFS Payment Calc'!A:A,0))</f>
        <v>Private</v>
      </c>
      <c r="G327" s="25" t="s">
        <v>1176</v>
      </c>
      <c r="H327" s="26">
        <v>1603282.09</v>
      </c>
      <c r="I327" s="27">
        <v>130799.99</v>
      </c>
      <c r="J327" s="2">
        <v>462938.96884886967</v>
      </c>
      <c r="K327" s="4">
        <f t="shared" si="5"/>
        <v>332138.97884886968</v>
      </c>
      <c r="L327" s="4" t="str">
        <f>INDEX('Revised FFS Payment Calc'!A:A,MATCH(A:A,'Revised FFS Payment Calc'!A:A,0))</f>
        <v>120726804</v>
      </c>
    </row>
    <row r="328" spans="1:12">
      <c r="A328" s="3" t="s">
        <v>788</v>
      </c>
      <c r="B328" s="30" t="s">
        <v>789</v>
      </c>
      <c r="C328" s="3" t="s">
        <v>1368</v>
      </c>
      <c r="D328" s="3" t="s">
        <v>788</v>
      </c>
      <c r="E328" s="24" t="s">
        <v>2060</v>
      </c>
      <c r="F328" s="4" t="str">
        <f>INDEX('Revised FFS Payment Calc'!E:E,MATCH(A:A,'Revised FFS Payment Calc'!A:A,0))</f>
        <v>Private</v>
      </c>
      <c r="G328" s="25" t="s">
        <v>1176</v>
      </c>
      <c r="H328" s="26">
        <v>34748</v>
      </c>
      <c r="I328" s="27">
        <v>149.9</v>
      </c>
      <c r="J328" s="2">
        <v>4884.0439267210604</v>
      </c>
      <c r="K328" s="4">
        <f t="shared" si="5"/>
        <v>4734.1439267210608</v>
      </c>
      <c r="L328" s="4" t="str">
        <f>INDEX('Revised FFS Payment Calc'!A:A,MATCH(A:A,'Revised FFS Payment Calc'!A:A,0))</f>
        <v>020977701</v>
      </c>
    </row>
    <row r="329" spans="1:12">
      <c r="A329" s="3" t="s">
        <v>312</v>
      </c>
      <c r="B329" s="30" t="s">
        <v>313</v>
      </c>
      <c r="C329" s="3" t="s">
        <v>1222</v>
      </c>
      <c r="D329" s="3" t="s">
        <v>312</v>
      </c>
      <c r="E329" s="24" t="s">
        <v>1764</v>
      </c>
      <c r="F329" s="4" t="str">
        <f>INDEX('Revised FFS Payment Calc'!E:E,MATCH(A:A,'Revised FFS Payment Calc'!A:A,0))</f>
        <v>Private</v>
      </c>
      <c r="G329" s="25" t="s">
        <v>1176</v>
      </c>
      <c r="H329" s="26">
        <v>141179</v>
      </c>
      <c r="I329" s="27">
        <v>44548.45</v>
      </c>
      <c r="J329" s="2">
        <v>33290.558808896254</v>
      </c>
      <c r="K329" s="4">
        <f t="shared" si="5"/>
        <v>-11257.891191103743</v>
      </c>
      <c r="L329" s="4" t="str">
        <f>INDEX('Revised FFS Payment Calc'!A:A,MATCH(A:A,'Revised FFS Payment Calc'!A:A,0))</f>
        <v>315440301</v>
      </c>
    </row>
    <row r="330" spans="1:12">
      <c r="A330" s="3" t="s">
        <v>315</v>
      </c>
      <c r="B330" s="30" t="s">
        <v>316</v>
      </c>
      <c r="C330" s="3" t="s">
        <v>1221</v>
      </c>
      <c r="D330" s="3" t="s">
        <v>315</v>
      </c>
      <c r="E330" s="24" t="s">
        <v>2061</v>
      </c>
      <c r="F330" s="4" t="str">
        <f>INDEX('Revised FFS Payment Calc'!E:E,MATCH(A:A,'Revised FFS Payment Calc'!A:A,0))</f>
        <v>Private</v>
      </c>
      <c r="G330" s="25" t="s">
        <v>1176</v>
      </c>
      <c r="H330" s="26">
        <v>315734.71999999997</v>
      </c>
      <c r="I330" s="27">
        <v>14011.77</v>
      </c>
      <c r="J330" s="2">
        <v>66369.147281968369</v>
      </c>
      <c r="K330" s="4">
        <f t="shared" si="5"/>
        <v>52357.377281968365</v>
      </c>
      <c r="L330" s="4" t="str">
        <f>INDEX('Revised FFS Payment Calc'!A:A,MATCH(A:A,'Revised FFS Payment Calc'!A:A,0))</f>
        <v>162459501</v>
      </c>
    </row>
    <row r="331" spans="1:12">
      <c r="A331" s="3" t="s">
        <v>1169</v>
      </c>
      <c r="B331" s="30" t="s">
        <v>1207</v>
      </c>
      <c r="C331" s="3" t="s">
        <v>1206</v>
      </c>
      <c r="D331" s="3" t="s">
        <v>1169</v>
      </c>
      <c r="E331" s="24" t="s">
        <v>1892</v>
      </c>
      <c r="F331" s="4" t="str">
        <f>INDEX('Revised FFS Payment Calc'!E:E,MATCH(A:A,'Revised FFS Payment Calc'!A:A,0))</f>
        <v>Private</v>
      </c>
      <c r="G331" s="25" t="s">
        <v>1176</v>
      </c>
      <c r="H331" s="26">
        <v>3763858.45</v>
      </c>
      <c r="I331" s="27">
        <v>300774.07</v>
      </c>
      <c r="J331" s="2">
        <v>753991.25985042599</v>
      </c>
      <c r="K331" s="4">
        <f t="shared" si="5"/>
        <v>453217.18985042599</v>
      </c>
      <c r="L331" s="4" t="str">
        <f>INDEX('Revised FFS Payment Calc'!A:A,MATCH(A:A,'Revised FFS Payment Calc'!A:A,0))</f>
        <v>194997601</v>
      </c>
    </row>
    <row r="332" spans="1:12">
      <c r="A332" s="3" t="s">
        <v>318</v>
      </c>
      <c r="B332" s="30" t="s">
        <v>319</v>
      </c>
      <c r="C332" s="3" t="s">
        <v>1766</v>
      </c>
      <c r="D332" s="3" t="s">
        <v>318</v>
      </c>
      <c r="E332" s="24" t="s">
        <v>2062</v>
      </c>
      <c r="F332" s="4" t="str">
        <f>INDEX('Revised FFS Payment Calc'!E:E,MATCH(A:A,'Revised FFS Payment Calc'!A:A,0))</f>
        <v>Private</v>
      </c>
      <c r="G332" s="25" t="s">
        <v>1176</v>
      </c>
      <c r="H332" s="26">
        <v>21981.18</v>
      </c>
      <c r="I332" s="27">
        <v>3053.53</v>
      </c>
      <c r="J332" s="2">
        <v>7977.7963338817917</v>
      </c>
      <c r="K332" s="4">
        <f t="shared" si="5"/>
        <v>4924.2663338817911</v>
      </c>
      <c r="L332" s="4" t="str">
        <f>INDEX('Revised FFS Payment Calc'!A:A,MATCH(A:A,'Revised FFS Payment Calc'!A:A,0))</f>
        <v>330388501</v>
      </c>
    </row>
    <row r="333" spans="1:12">
      <c r="A333" s="3" t="s">
        <v>306</v>
      </c>
      <c r="B333" s="30" t="s">
        <v>307</v>
      </c>
      <c r="C333" s="3" t="s">
        <v>1225</v>
      </c>
      <c r="D333" s="3" t="s">
        <v>306</v>
      </c>
      <c r="E333" s="24" t="s">
        <v>2063</v>
      </c>
      <c r="F333" s="4" t="str">
        <f>INDEX('Revised FFS Payment Calc'!E:E,MATCH(A:A,'Revised FFS Payment Calc'!A:A,0))</f>
        <v>Private</v>
      </c>
      <c r="G333" s="25" t="s">
        <v>1176</v>
      </c>
      <c r="H333" s="26">
        <v>65107.07</v>
      </c>
      <c r="I333" s="27">
        <v>9635.9500000000007</v>
      </c>
      <c r="J333" s="2">
        <v>23163.555652061863</v>
      </c>
      <c r="K333" s="4">
        <f t="shared" si="5"/>
        <v>13527.605652061862</v>
      </c>
      <c r="L333" s="4" t="str">
        <f>INDEX('Revised FFS Payment Calc'!A:A,MATCH(A:A,'Revised FFS Payment Calc'!A:A,0))</f>
        <v>185556101</v>
      </c>
    </row>
    <row r="334" spans="1:12">
      <c r="A334" s="3" t="s">
        <v>957</v>
      </c>
      <c r="B334" s="30" t="s">
        <v>958</v>
      </c>
      <c r="C334" s="3" t="s">
        <v>1765</v>
      </c>
      <c r="D334" s="3" t="s">
        <v>957</v>
      </c>
      <c r="E334" s="24" t="s">
        <v>2064</v>
      </c>
      <c r="F334" s="4" t="str">
        <f>INDEX('Revised FFS Payment Calc'!E:E,MATCH(A:A,'Revised FFS Payment Calc'!A:A,0))</f>
        <v>Private</v>
      </c>
      <c r="G334" s="25" t="s">
        <v>1176</v>
      </c>
      <c r="H334" s="26">
        <v>8804.83</v>
      </c>
      <c r="I334" s="27">
        <v>1225.8800000000001</v>
      </c>
      <c r="J334" s="2">
        <v>4967.9459261869297</v>
      </c>
      <c r="K334" s="4">
        <f t="shared" si="5"/>
        <v>3742.0659261869296</v>
      </c>
      <c r="L334" s="4" t="str">
        <f>INDEX('Revised FFS Payment Calc'!A:A,MATCH(A:A,'Revised FFS Payment Calc'!A:A,0))</f>
        <v>178795401</v>
      </c>
    </row>
    <row r="335" spans="1:12">
      <c r="A335" s="3" t="s">
        <v>135</v>
      </c>
      <c r="B335" s="30" t="s">
        <v>136</v>
      </c>
      <c r="C335" s="3" t="s">
        <v>1494</v>
      </c>
      <c r="D335" s="3" t="s">
        <v>135</v>
      </c>
      <c r="E335" s="24" t="s">
        <v>2065</v>
      </c>
      <c r="F335" s="4" t="str">
        <f>INDEX('Revised FFS Payment Calc'!E:E,MATCH(A:A,'Revised FFS Payment Calc'!A:A,0))</f>
        <v>Private</v>
      </c>
      <c r="G335" s="25" t="s">
        <v>1176</v>
      </c>
      <c r="H335" s="26">
        <v>1788439.36</v>
      </c>
      <c r="I335" s="27">
        <v>378784.58</v>
      </c>
      <c r="J335" s="2">
        <v>207782.20501880726</v>
      </c>
      <c r="K335" s="4">
        <f t="shared" si="5"/>
        <v>-171002.37498119276</v>
      </c>
      <c r="L335" s="4" t="str">
        <f>INDEX('Revised FFS Payment Calc'!A:A,MATCH(A:A,'Revised FFS Payment Calc'!A:A,0))</f>
        <v>380473401</v>
      </c>
    </row>
    <row r="336" spans="1:12">
      <c r="A336" s="3" t="s">
        <v>1163</v>
      </c>
      <c r="B336" s="30" t="s">
        <v>1250</v>
      </c>
      <c r="C336" s="3" t="s">
        <v>1249</v>
      </c>
      <c r="D336" s="3" t="s">
        <v>1163</v>
      </c>
      <c r="E336" s="24" t="s">
        <v>2066</v>
      </c>
      <c r="F336" s="4" t="str">
        <f>INDEX('Revised FFS Payment Calc'!E:E,MATCH(A:A,'Revised FFS Payment Calc'!A:A,0))</f>
        <v>Private</v>
      </c>
      <c r="G336" s="25" t="s">
        <v>1176</v>
      </c>
      <c r="H336" s="26">
        <v>3957925.49</v>
      </c>
      <c r="I336" s="27">
        <v>257043.06</v>
      </c>
      <c r="J336" s="2">
        <v>622319.83183012216</v>
      </c>
      <c r="K336" s="4">
        <f t="shared" si="5"/>
        <v>365276.77183012216</v>
      </c>
      <c r="L336" s="4" t="str">
        <f>INDEX('Revised FFS Payment Calc'!A:A,MATCH(A:A,'Revised FFS Payment Calc'!A:A,0))</f>
        <v>130601104</v>
      </c>
    </row>
    <row r="337" spans="1:12">
      <c r="A337" s="3" t="s">
        <v>1164</v>
      </c>
      <c r="B337" s="30" t="s">
        <v>1288</v>
      </c>
      <c r="C337" s="3" t="s">
        <v>1287</v>
      </c>
      <c r="D337" s="3" t="s">
        <v>1164</v>
      </c>
      <c r="E337" s="24" t="s">
        <v>2067</v>
      </c>
      <c r="F337" s="4" t="str">
        <f>INDEX('Revised FFS Payment Calc'!E:E,MATCH(A:A,'Revised FFS Payment Calc'!A:A,0))</f>
        <v>Private</v>
      </c>
      <c r="G337" s="25" t="s">
        <v>1176</v>
      </c>
      <c r="H337" s="26">
        <v>829985.79</v>
      </c>
      <c r="I337" s="27">
        <v>40420.199999999997</v>
      </c>
      <c r="J337" s="2">
        <v>107711.36448247859</v>
      </c>
      <c r="K337" s="4">
        <f t="shared" si="5"/>
        <v>67291.164482478591</v>
      </c>
      <c r="L337" s="4" t="str">
        <f>INDEX('Revised FFS Payment Calc'!A:A,MATCH(A:A,'Revised FFS Payment Calc'!A:A,0))</f>
        <v>133245406</v>
      </c>
    </row>
    <row r="338" spans="1:12">
      <c r="A338" s="3" t="s">
        <v>960</v>
      </c>
      <c r="B338" s="30" t="s">
        <v>961</v>
      </c>
      <c r="C338" s="3" t="s">
        <v>1220</v>
      </c>
      <c r="D338" s="3" t="s">
        <v>960</v>
      </c>
      <c r="E338" s="24" t="s">
        <v>2068</v>
      </c>
      <c r="F338" s="4" t="str">
        <f>INDEX('Revised FFS Payment Calc'!E:E,MATCH(A:A,'Revised FFS Payment Calc'!A:A,0))</f>
        <v>Private</v>
      </c>
      <c r="G338" s="25" t="s">
        <v>1176</v>
      </c>
      <c r="H338" s="26">
        <v>1970027.36</v>
      </c>
      <c r="I338" s="27">
        <v>147246.93</v>
      </c>
      <c r="J338" s="2">
        <v>317757.33076703671</v>
      </c>
      <c r="K338" s="4">
        <f t="shared" si="5"/>
        <v>170510.40076703671</v>
      </c>
      <c r="L338" s="4" t="str">
        <f>INDEX('Revised FFS Payment Calc'!A:A,MATCH(A:A,'Revised FFS Payment Calc'!A:A,0))</f>
        <v>163925401</v>
      </c>
    </row>
    <row r="339" spans="1:12">
      <c r="A339" s="3" t="s">
        <v>963</v>
      </c>
      <c r="B339" s="30" t="s">
        <v>964</v>
      </c>
      <c r="C339" s="3" t="s">
        <v>1219</v>
      </c>
      <c r="D339" s="3" t="s">
        <v>963</v>
      </c>
      <c r="E339" s="24" t="s">
        <v>1218</v>
      </c>
      <c r="F339" s="4" t="str">
        <f>INDEX('Revised FFS Payment Calc'!E:E,MATCH(A:A,'Revised FFS Payment Calc'!A:A,0))</f>
        <v>Private</v>
      </c>
      <c r="G339" s="25" t="s">
        <v>1176</v>
      </c>
      <c r="H339" s="26">
        <v>2546311.92</v>
      </c>
      <c r="I339" s="27">
        <v>238475.87</v>
      </c>
      <c r="J339" s="2">
        <v>522488.83216841327</v>
      </c>
      <c r="K339" s="4">
        <f t="shared" si="5"/>
        <v>284012.96216841327</v>
      </c>
      <c r="L339" s="4" t="str">
        <f>INDEX('Revised FFS Payment Calc'!A:A,MATCH(A:A,'Revised FFS Payment Calc'!A:A,0))</f>
        <v>137949705</v>
      </c>
    </row>
    <row r="340" spans="1:12">
      <c r="A340" s="3" t="s">
        <v>1197</v>
      </c>
      <c r="B340" s="29" t="s">
        <v>1199</v>
      </c>
      <c r="C340" s="3" t="s">
        <v>1198</v>
      </c>
      <c r="D340" s="3" t="s">
        <v>1197</v>
      </c>
      <c r="E340" s="24" t="s">
        <v>2069</v>
      </c>
      <c r="F340" s="4" t="str">
        <f>INDEX('Revised FFS Payment Calc'!E:E,MATCH(A:A,'Revised FFS Payment Calc'!A:A,0))</f>
        <v>SGO</v>
      </c>
      <c r="G340" s="25" t="s">
        <v>1176</v>
      </c>
      <c r="H340" s="26">
        <v>12637055.460000001</v>
      </c>
      <c r="I340" s="27">
        <v>2135769.89</v>
      </c>
      <c r="J340" s="2">
        <v>4626918.3338416331</v>
      </c>
      <c r="K340" s="4">
        <f t="shared" si="5"/>
        <v>2491148.4438416329</v>
      </c>
      <c r="L340" s="4" t="str">
        <f>INDEX('Revised FFS Payment Calc'!A:A,MATCH(A:A,'Revised FFS Payment Calc'!A:A,0))</f>
        <v>094092602</v>
      </c>
    </row>
    <row r="341" spans="1:12">
      <c r="A341" s="3" t="s">
        <v>966</v>
      </c>
      <c r="B341" s="30" t="s">
        <v>967</v>
      </c>
      <c r="C341" s="3" t="s">
        <v>1767</v>
      </c>
      <c r="D341" s="3" t="s">
        <v>966</v>
      </c>
      <c r="E341" s="24" t="s">
        <v>2070</v>
      </c>
      <c r="F341" s="4" t="str">
        <f>INDEX('Revised FFS Payment Calc'!E:E,MATCH(A:A,'Revised FFS Payment Calc'!A:A,0))</f>
        <v>NSGO</v>
      </c>
      <c r="G341" s="25" t="s">
        <v>1172</v>
      </c>
      <c r="H341" s="26">
        <v>3306.22</v>
      </c>
      <c r="I341" s="27">
        <v>2886.61</v>
      </c>
      <c r="J341" s="2">
        <v>2873.8051464872151</v>
      </c>
      <c r="K341" s="4">
        <f t="shared" si="5"/>
        <v>-12.80485351278503</v>
      </c>
      <c r="L341" s="4" t="str">
        <f>INDEX('Revised FFS Payment Calc'!A:A,MATCH(A:A,'Revised FFS Payment Calc'!A:A,0))</f>
        <v>088189803</v>
      </c>
    </row>
    <row r="342" spans="1:12">
      <c r="A342" s="3" t="s">
        <v>1073</v>
      </c>
      <c r="B342" s="30" t="s">
        <v>1074</v>
      </c>
      <c r="C342" s="3" t="s">
        <v>1214</v>
      </c>
      <c r="D342" s="3" t="s">
        <v>1073</v>
      </c>
      <c r="E342" s="24" t="s">
        <v>2071</v>
      </c>
      <c r="F342" s="4" t="str">
        <f>INDEX('Revised FFS Payment Calc'!E:E,MATCH(A:A,'Revised FFS Payment Calc'!A:A,0))</f>
        <v>NSGO</v>
      </c>
      <c r="G342" s="25" t="s">
        <v>1176</v>
      </c>
      <c r="H342" s="26">
        <v>748650.87</v>
      </c>
      <c r="I342" s="27">
        <v>187393.15</v>
      </c>
      <c r="J342" s="2">
        <v>318425.65406639181</v>
      </c>
      <c r="K342" s="4">
        <f t="shared" si="5"/>
        <v>131032.50406639182</v>
      </c>
      <c r="L342" s="4" t="str">
        <f>INDEX('Revised FFS Payment Calc'!A:A,MATCH(A:A,'Revised FFS Payment Calc'!A:A,0))</f>
        <v>138913209</v>
      </c>
    </row>
    <row r="343" spans="1:12">
      <c r="A343" s="3" t="s">
        <v>110</v>
      </c>
      <c r="B343" s="30" t="s">
        <v>111</v>
      </c>
      <c r="C343" s="3" t="s">
        <v>1522</v>
      </c>
      <c r="D343" s="3" t="s">
        <v>110</v>
      </c>
      <c r="E343" s="24" t="s">
        <v>2072</v>
      </c>
      <c r="F343" s="4" t="str">
        <f>INDEX('Revised FFS Payment Calc'!E:E,MATCH(A:A,'Revised FFS Payment Calc'!A:A,0))</f>
        <v>NSGO</v>
      </c>
      <c r="G343" s="25" t="s">
        <v>1172</v>
      </c>
      <c r="H343" s="26">
        <v>167516.45000000001</v>
      </c>
      <c r="I343" s="27">
        <v>45683.09</v>
      </c>
      <c r="J343" s="2">
        <v>20314.188212862286</v>
      </c>
      <c r="K343" s="4">
        <f t="shared" si="5"/>
        <v>-25368.901787137711</v>
      </c>
      <c r="L343" s="4" t="str">
        <f>INDEX('Revised FFS Payment Calc'!A:A,MATCH(A:A,'Revised FFS Payment Calc'!A:A,0))</f>
        <v>330811601</v>
      </c>
    </row>
    <row r="344" spans="1:12">
      <c r="A344" s="3" t="s">
        <v>1139</v>
      </c>
      <c r="B344" s="30" t="s">
        <v>1379</v>
      </c>
      <c r="C344" s="3" t="s">
        <v>1378</v>
      </c>
      <c r="D344" s="3" t="s">
        <v>1139</v>
      </c>
      <c r="E344" s="24" t="s">
        <v>1903</v>
      </c>
      <c r="F344" s="4" t="str">
        <f>INDEX('Revised FFS Payment Calc'!E:E,MATCH(A:A,'Revised FFS Payment Calc'!A:A,0))</f>
        <v>Private</v>
      </c>
      <c r="G344" s="25" t="s">
        <v>1176</v>
      </c>
      <c r="H344" s="26">
        <v>1526345.14</v>
      </c>
      <c r="I344" s="27">
        <v>150179.75</v>
      </c>
      <c r="J344" s="2">
        <v>267748.3095888127</v>
      </c>
      <c r="K344" s="4">
        <f t="shared" si="5"/>
        <v>117568.5595888127</v>
      </c>
      <c r="L344" s="4" t="str">
        <f>INDEX('Revised FFS Payment Calc'!A:A,MATCH(A:A,'Revised FFS Payment Calc'!A:A,0))</f>
        <v>377705401</v>
      </c>
    </row>
    <row r="345" spans="1:12">
      <c r="A345" s="3" t="s">
        <v>969</v>
      </c>
      <c r="B345" s="30" t="s">
        <v>970</v>
      </c>
      <c r="C345" s="3" t="s">
        <v>1213</v>
      </c>
      <c r="D345" s="3" t="s">
        <v>969</v>
      </c>
      <c r="E345" s="24" t="s">
        <v>2073</v>
      </c>
      <c r="F345" s="4" t="str">
        <f>INDEX('Revised FFS Payment Calc'!E:E,MATCH(A:A,'Revised FFS Payment Calc'!A:A,0))</f>
        <v>Private</v>
      </c>
      <c r="G345" s="25" t="s">
        <v>1176</v>
      </c>
      <c r="H345" s="26">
        <v>27765.41</v>
      </c>
      <c r="I345" s="27">
        <v>3312.7</v>
      </c>
      <c r="J345" s="2">
        <v>7042.8413032656754</v>
      </c>
      <c r="K345" s="4">
        <f t="shared" si="5"/>
        <v>3730.1413032656756</v>
      </c>
      <c r="L345" s="4" t="str">
        <f>INDEX('Revised FFS Payment Calc'!A:A,MATCH(A:A,'Revised FFS Payment Calc'!A:A,0))</f>
        <v>094208803</v>
      </c>
    </row>
    <row r="346" spans="1:12">
      <c r="A346" s="3" t="s">
        <v>933</v>
      </c>
      <c r="B346" s="30" t="s">
        <v>934</v>
      </c>
      <c r="C346" s="3" t="s">
        <v>1235</v>
      </c>
      <c r="D346" s="3" t="s">
        <v>933</v>
      </c>
      <c r="E346" s="24" t="s">
        <v>2074</v>
      </c>
      <c r="F346" s="4" t="str">
        <f>INDEX('Revised FFS Payment Calc'!E:E,MATCH(A:A,'Revised FFS Payment Calc'!A:A,0))</f>
        <v>Private</v>
      </c>
      <c r="G346" s="25" t="s">
        <v>1176</v>
      </c>
      <c r="H346" s="26">
        <v>3564935.31</v>
      </c>
      <c r="I346" s="27">
        <v>534604.02</v>
      </c>
      <c r="J346" s="2">
        <v>1025812.198965979</v>
      </c>
      <c r="K346" s="4">
        <f t="shared" si="5"/>
        <v>491208.17896597902</v>
      </c>
      <c r="L346" s="4" t="str">
        <f>INDEX('Revised FFS Payment Calc'!A:A,MATCH(A:A,'Revised FFS Payment Calc'!A:A,0))</f>
        <v>112677302</v>
      </c>
    </row>
    <row r="347" spans="1:12">
      <c r="A347" s="3" t="s">
        <v>927</v>
      </c>
      <c r="B347" s="30" t="s">
        <v>928</v>
      </c>
      <c r="C347" s="3" t="s">
        <v>1237</v>
      </c>
      <c r="D347" s="3" t="s">
        <v>927</v>
      </c>
      <c r="E347" s="24" t="s">
        <v>2075</v>
      </c>
      <c r="F347" s="4" t="str">
        <f>INDEX('Revised FFS Payment Calc'!E:E,MATCH(A:A,'Revised FFS Payment Calc'!A:A,0))</f>
        <v>Private</v>
      </c>
      <c r="G347" s="25" t="s">
        <v>1176</v>
      </c>
      <c r="H347" s="26">
        <v>555965.31000000006</v>
      </c>
      <c r="I347" s="27">
        <v>67916.05</v>
      </c>
      <c r="J347" s="2">
        <v>127931.07344177504</v>
      </c>
      <c r="K347" s="4">
        <f t="shared" si="5"/>
        <v>60015.023441775033</v>
      </c>
      <c r="L347" s="4" t="str">
        <f>INDEX('Revised FFS Payment Calc'!A:A,MATCH(A:A,'Revised FFS Payment Calc'!A:A,0))</f>
        <v>127304703</v>
      </c>
    </row>
    <row r="348" spans="1:12">
      <c r="A348" s="3" t="s">
        <v>975</v>
      </c>
      <c r="B348" s="30" t="s">
        <v>976</v>
      </c>
      <c r="C348" s="3" t="s">
        <v>1210</v>
      </c>
      <c r="D348" s="3" t="s">
        <v>975</v>
      </c>
      <c r="E348" s="24" t="s">
        <v>1209</v>
      </c>
      <c r="F348" s="4" t="str">
        <f>INDEX('Revised FFS Payment Calc'!E:E,MATCH(A:A,'Revised FFS Payment Calc'!A:A,0))</f>
        <v>NSGO</v>
      </c>
      <c r="G348" s="25" t="s">
        <v>1176</v>
      </c>
      <c r="H348" s="26">
        <v>64080.94</v>
      </c>
      <c r="I348" s="27">
        <v>12764.87</v>
      </c>
      <c r="J348" s="2">
        <v>35685.085339331745</v>
      </c>
      <c r="K348" s="4">
        <f t="shared" si="5"/>
        <v>22920.215339331742</v>
      </c>
      <c r="L348" s="4" t="str">
        <f>INDEX('Revised FFS Payment Calc'!A:A,MATCH(A:A,'Revised FFS Payment Calc'!A:A,0))</f>
        <v>136381405</v>
      </c>
    </row>
    <row r="349" spans="1:12">
      <c r="A349" s="3" t="s">
        <v>331</v>
      </c>
      <c r="B349" s="30" t="s">
        <v>332</v>
      </c>
      <c r="C349" s="3" t="s">
        <v>1205</v>
      </c>
      <c r="D349" s="3" t="s">
        <v>331</v>
      </c>
      <c r="E349" s="24" t="s">
        <v>2076</v>
      </c>
      <c r="F349" s="4" t="str">
        <f>INDEX('Revised FFS Payment Calc'!E:E,MATCH(A:A,'Revised FFS Payment Calc'!A:A,0))</f>
        <v>Private</v>
      </c>
      <c r="G349" s="25" t="s">
        <v>1176</v>
      </c>
      <c r="H349" s="26">
        <v>4051888.84</v>
      </c>
      <c r="I349" s="27">
        <v>409973.32</v>
      </c>
      <c r="J349" s="2">
        <v>1461301.6268678384</v>
      </c>
      <c r="K349" s="4">
        <f t="shared" si="5"/>
        <v>1051328.3068678384</v>
      </c>
      <c r="L349" s="4" t="str">
        <f>INDEX('Revised FFS Payment Calc'!A:A,MATCH(A:A,'Revised FFS Payment Calc'!A:A,0))</f>
        <v>135237906</v>
      </c>
    </row>
    <row r="350" spans="1:12">
      <c r="A350" s="3" t="s">
        <v>1011</v>
      </c>
      <c r="B350" s="30" t="s">
        <v>1012</v>
      </c>
      <c r="C350" s="3" t="s">
        <v>1636</v>
      </c>
      <c r="D350" s="3" t="s">
        <v>1011</v>
      </c>
      <c r="E350" s="24" t="s">
        <v>1893</v>
      </c>
      <c r="F350" s="4" t="str">
        <f>INDEX('Revised FFS Payment Calc'!E:E,MATCH(A:A,'Revised FFS Payment Calc'!A:A,0))</f>
        <v>NSGO</v>
      </c>
      <c r="G350" s="25" t="s">
        <v>1176</v>
      </c>
      <c r="H350" s="26">
        <v>21244667.879999999</v>
      </c>
      <c r="I350" s="27">
        <v>4578636.12</v>
      </c>
      <c r="J350" s="2">
        <v>7058861.2325963173</v>
      </c>
      <c r="K350" s="4">
        <f t="shared" si="5"/>
        <v>2480225.1125963172</v>
      </c>
      <c r="L350" s="4" t="str">
        <f>INDEX('Revised FFS Payment Calc'!A:A,MATCH(A:A,'Revised FFS Payment Calc'!A:A,0))</f>
        <v>136141205</v>
      </c>
    </row>
    <row r="351" spans="1:12">
      <c r="A351" s="3" t="s">
        <v>978</v>
      </c>
      <c r="B351" s="30" t="s">
        <v>979</v>
      </c>
      <c r="C351" s="3" t="s">
        <v>1204</v>
      </c>
      <c r="D351" s="3" t="s">
        <v>978</v>
      </c>
      <c r="E351" s="24" t="s">
        <v>1203</v>
      </c>
      <c r="F351" s="4" t="str">
        <f>INDEX('Revised FFS Payment Calc'!E:E,MATCH(A:A,'Revised FFS Payment Calc'!A:A,0))</f>
        <v>NSGO</v>
      </c>
      <c r="G351" s="25" t="s">
        <v>1176</v>
      </c>
      <c r="H351" s="26">
        <v>9485210.1699999999</v>
      </c>
      <c r="I351" s="27">
        <v>1190718.67</v>
      </c>
      <c r="J351" s="2">
        <v>2321970.6648633801</v>
      </c>
      <c r="K351" s="4">
        <f t="shared" si="5"/>
        <v>1131251.9948633802</v>
      </c>
      <c r="L351" s="4" t="str">
        <f>INDEX('Revised FFS Payment Calc'!A:A,MATCH(A:A,'Revised FFS Payment Calc'!A:A,0))</f>
        <v>137999206</v>
      </c>
    </row>
    <row r="352" spans="1:12">
      <c r="A352" s="3" t="s">
        <v>545</v>
      </c>
      <c r="B352" s="30" t="s">
        <v>546</v>
      </c>
      <c r="C352" s="3" t="s">
        <v>1533</v>
      </c>
      <c r="D352" s="3" t="s">
        <v>545</v>
      </c>
      <c r="E352" s="24" t="s">
        <v>1769</v>
      </c>
      <c r="F352" s="4" t="str">
        <f>INDEX('Revised FFS Payment Calc'!E:E,MATCH(A:A,'Revised FFS Payment Calc'!A:A,0))</f>
        <v>NSGO</v>
      </c>
      <c r="G352" s="25" t="s">
        <v>1176</v>
      </c>
      <c r="H352" s="26">
        <v>5752500.7800000003</v>
      </c>
      <c r="I352" s="27">
        <v>897204.37</v>
      </c>
      <c r="J352" s="2">
        <v>1909641.5398911166</v>
      </c>
      <c r="K352" s="4">
        <f t="shared" si="5"/>
        <v>1012437.1698911166</v>
      </c>
      <c r="L352" s="4" t="str">
        <f>INDEX('Revised FFS Payment Calc'!A:A,MATCH(A:A,'Revised FFS Payment Calc'!A:A,0))</f>
        <v>138951211</v>
      </c>
    </row>
    <row r="353" spans="1:12">
      <c r="A353" s="3" t="s">
        <v>1191</v>
      </c>
      <c r="B353" s="30" t="s">
        <v>1193</v>
      </c>
      <c r="C353" s="3" t="s">
        <v>1192</v>
      </c>
      <c r="D353" s="3" t="s">
        <v>1191</v>
      </c>
      <c r="E353" s="24" t="s">
        <v>1827</v>
      </c>
      <c r="F353" s="4" t="str">
        <f>INDEX('Revised FFS Payment Calc'!E:E,MATCH(A:A,'Revised FFS Payment Calc'!A:A,0))</f>
        <v>Private</v>
      </c>
      <c r="G353" s="25" t="s">
        <v>1176</v>
      </c>
      <c r="H353" s="26">
        <v>2671</v>
      </c>
      <c r="I353" s="27">
        <v>442.89</v>
      </c>
      <c r="J353" s="2">
        <v>1085.8440345095034</v>
      </c>
      <c r="K353" s="4">
        <f t="shared" si="5"/>
        <v>642.95403450950346</v>
      </c>
      <c r="L353" s="4" t="str">
        <f>INDEX('Revised FFS Payment Calc'!A:A,MATCH(A:A,'Revised FFS Payment Calc'!A:A,0))</f>
        <v>198248001</v>
      </c>
    </row>
    <row r="354" spans="1:12">
      <c r="A354" s="3" t="s">
        <v>337</v>
      </c>
      <c r="B354" s="30" t="s">
        <v>338</v>
      </c>
      <c r="C354" s="3" t="s">
        <v>1194</v>
      </c>
      <c r="D354" s="3" t="s">
        <v>337</v>
      </c>
      <c r="E354" s="24" t="s">
        <v>2077</v>
      </c>
      <c r="F354" s="4" t="str">
        <f>INDEX('Revised FFS Payment Calc'!E:E,MATCH(A:A,'Revised FFS Payment Calc'!A:A,0))</f>
        <v>Private</v>
      </c>
      <c r="G354" s="25" t="s">
        <v>1176</v>
      </c>
      <c r="H354" s="26">
        <v>60664.75</v>
      </c>
      <c r="I354" s="27">
        <v>8326.77</v>
      </c>
      <c r="J354" s="2">
        <v>23566.544135693046</v>
      </c>
      <c r="K354" s="4">
        <f t="shared" si="5"/>
        <v>15239.774135693046</v>
      </c>
      <c r="L354" s="4" t="str">
        <f>INDEX('Revised FFS Payment Calc'!A:A,MATCH(A:A,'Revised FFS Payment Calc'!A:A,0))</f>
        <v>162965101</v>
      </c>
    </row>
    <row r="355" spans="1:12">
      <c r="A355" s="3" t="s">
        <v>252</v>
      </c>
      <c r="B355" s="30" t="s">
        <v>253</v>
      </c>
      <c r="C355" s="3" t="s">
        <v>1541</v>
      </c>
      <c r="D355" s="3" t="s">
        <v>252</v>
      </c>
      <c r="E355" s="24" t="s">
        <v>2078</v>
      </c>
      <c r="F355" s="4" t="str">
        <f>INDEX('Revised FFS Payment Calc'!E:E,MATCH(A:A,'Revised FFS Payment Calc'!A:A,0))</f>
        <v>Private</v>
      </c>
      <c r="G355" s="25" t="s">
        <v>1172</v>
      </c>
      <c r="H355" s="26">
        <v>215440.15999999997</v>
      </c>
      <c r="I355" s="27">
        <v>33371.019999999997</v>
      </c>
      <c r="J355" s="2">
        <v>13409.519024448913</v>
      </c>
      <c r="K355" s="4">
        <f t="shared" si="5"/>
        <v>-19961.500975551084</v>
      </c>
      <c r="L355" s="4" t="str">
        <f>INDEX('Revised FFS Payment Calc'!A:A,MATCH(A:A,'Revised FFS Payment Calc'!A:A,0))</f>
        <v>388701003</v>
      </c>
    </row>
    <row r="356" spans="1:12">
      <c r="A356" s="3" t="s">
        <v>1200</v>
      </c>
      <c r="B356" s="29" t="s">
        <v>1202</v>
      </c>
      <c r="C356" s="3" t="s">
        <v>1201</v>
      </c>
      <c r="D356" s="3" t="s">
        <v>1200</v>
      </c>
      <c r="E356" s="24" t="s">
        <v>2079</v>
      </c>
      <c r="F356" s="4" t="str">
        <f>INDEX('Revised FFS Payment Calc'!E:E,MATCH(A:A,'Revised FFS Payment Calc'!A:A,0))</f>
        <v>SGO</v>
      </c>
      <c r="G356" s="25" t="s">
        <v>1176</v>
      </c>
      <c r="H356" s="26">
        <v>453932.68</v>
      </c>
      <c r="I356" s="27">
        <v>150648.84</v>
      </c>
      <c r="J356" s="2">
        <v>267261.33358571504</v>
      </c>
      <c r="K356" s="4">
        <f t="shared" si="5"/>
        <v>116612.49358571504</v>
      </c>
      <c r="L356" s="4" t="str">
        <f>INDEX('Revised FFS Payment Calc'!A:A,MATCH(A:A,'Revised FFS Payment Calc'!A:A,0))</f>
        <v>127278304</v>
      </c>
    </row>
    <row r="357" spans="1:12">
      <c r="A357" s="3" t="s">
        <v>40</v>
      </c>
      <c r="B357" s="30" t="s">
        <v>41</v>
      </c>
      <c r="C357" s="3" t="s">
        <v>1544</v>
      </c>
      <c r="D357" s="3" t="s">
        <v>40</v>
      </c>
      <c r="E357" s="24" t="s">
        <v>1904</v>
      </c>
      <c r="F357" s="4" t="str">
        <f>INDEX('Revised FFS Payment Calc'!E:E,MATCH(A:A,'Revised FFS Payment Calc'!A:A,0))</f>
        <v>Private</v>
      </c>
      <c r="G357" s="25" t="s">
        <v>1176</v>
      </c>
      <c r="H357" s="26">
        <v>376355.48</v>
      </c>
      <c r="I357" s="27">
        <v>38273.22</v>
      </c>
      <c r="J357" s="2">
        <v>63747.332415646997</v>
      </c>
      <c r="K357" s="4">
        <f t="shared" si="5"/>
        <v>25474.112415646996</v>
      </c>
      <c r="L357" s="4" t="str">
        <f>INDEX('Revised FFS Payment Calc'!A:A,MATCH(A:A,'Revised FFS Payment Calc'!A:A,0))</f>
        <v>387663301</v>
      </c>
    </row>
    <row r="358" spans="1:12">
      <c r="A358" s="3" t="s">
        <v>144</v>
      </c>
      <c r="B358" s="30" t="s">
        <v>145</v>
      </c>
      <c r="C358" s="3" t="s">
        <v>1488</v>
      </c>
      <c r="D358" s="3" t="s">
        <v>144</v>
      </c>
      <c r="E358" s="24" t="s">
        <v>2080</v>
      </c>
      <c r="F358" s="4" t="str">
        <f>INDEX('Revised FFS Payment Calc'!E:E,MATCH(A:A,'Revised FFS Payment Calc'!A:A,0))</f>
        <v>Private</v>
      </c>
      <c r="G358" s="25" t="s">
        <v>1176</v>
      </c>
      <c r="H358" s="26">
        <v>566891.56999999995</v>
      </c>
      <c r="I358" s="27">
        <v>69399.37</v>
      </c>
      <c r="J358" s="2">
        <v>111574.04342455002</v>
      </c>
      <c r="K358" s="4">
        <f t="shared" si="5"/>
        <v>42174.673424550027</v>
      </c>
      <c r="L358" s="4" t="str">
        <f>INDEX('Revised FFS Payment Calc'!A:A,MATCH(A:A,'Revised FFS Payment Calc'!A:A,0))</f>
        <v>387377001</v>
      </c>
    </row>
    <row r="359" spans="1:12">
      <c r="A359" s="3" t="s">
        <v>162</v>
      </c>
      <c r="B359" s="30" t="s">
        <v>163</v>
      </c>
      <c r="C359" s="3" t="s">
        <v>1471</v>
      </c>
      <c r="D359" s="3" t="s">
        <v>162</v>
      </c>
      <c r="E359" s="24" t="s">
        <v>2081</v>
      </c>
      <c r="F359" s="4" t="str">
        <f>INDEX('Revised FFS Payment Calc'!E:E,MATCH(A:A,'Revised FFS Payment Calc'!A:A,0))</f>
        <v>Private</v>
      </c>
      <c r="G359" s="25" t="s">
        <v>1176</v>
      </c>
      <c r="H359" s="26">
        <v>409826.14</v>
      </c>
      <c r="I359" s="27">
        <v>49773.15</v>
      </c>
      <c r="J359" s="2">
        <v>75673.867295015036</v>
      </c>
      <c r="K359" s="4">
        <f t="shared" si="5"/>
        <v>25900.717295015034</v>
      </c>
      <c r="L359" s="4" t="str">
        <f>INDEX('Revised FFS Payment Calc'!A:A,MATCH(A:A,'Revised FFS Payment Calc'!A:A,0))</f>
        <v>387381201</v>
      </c>
    </row>
    <row r="360" spans="1:12">
      <c r="A360" s="3" t="s">
        <v>222</v>
      </c>
      <c r="B360" s="30" t="s">
        <v>223</v>
      </c>
      <c r="C360" s="3" t="s">
        <v>1542</v>
      </c>
      <c r="D360" s="3" t="s">
        <v>222</v>
      </c>
      <c r="E360" s="24" t="s">
        <v>2082</v>
      </c>
      <c r="F360" s="4" t="str">
        <f>INDEX('Revised FFS Payment Calc'!E:E,MATCH(A:A,'Revised FFS Payment Calc'!A:A,0))</f>
        <v>Private</v>
      </c>
      <c r="G360" s="25" t="s">
        <v>1172</v>
      </c>
      <c r="H360" s="26">
        <v>571758.06999999995</v>
      </c>
      <c r="I360" s="27">
        <v>76938.2</v>
      </c>
      <c r="J360" s="2">
        <v>39809.318480863498</v>
      </c>
      <c r="K360" s="4">
        <f t="shared" si="5"/>
        <v>-37128.881519136499</v>
      </c>
      <c r="L360" s="4" t="str">
        <f>INDEX('Revised FFS Payment Calc'!A:A,MATCH(A:A,'Revised FFS Payment Calc'!A:A,0))</f>
        <v>388696201</v>
      </c>
    </row>
    <row r="361" spans="1:12">
      <c r="A361" s="3" t="s">
        <v>328</v>
      </c>
      <c r="B361" s="30" t="s">
        <v>329</v>
      </c>
      <c r="C361" s="3" t="s">
        <v>1208</v>
      </c>
      <c r="D361" s="3" t="s">
        <v>328</v>
      </c>
      <c r="E361" s="24" t="s">
        <v>2083</v>
      </c>
      <c r="F361" s="4" t="str">
        <f>INDEX('Revised FFS Payment Calc'!E:E,MATCH(A:A,'Revised FFS Payment Calc'!A:A,0))</f>
        <v>Private</v>
      </c>
      <c r="G361" s="25" t="s">
        <v>1176</v>
      </c>
      <c r="H361" s="26">
        <v>2116737.27</v>
      </c>
      <c r="I361" s="27">
        <v>217179.98</v>
      </c>
      <c r="J361" s="2">
        <v>420490.12315473118</v>
      </c>
      <c r="K361" s="4">
        <f t="shared" si="5"/>
        <v>203310.14315473117</v>
      </c>
      <c r="L361" s="4" t="str">
        <f>INDEX('Revised FFS Payment Calc'!A:A,MATCH(A:A,'Revised FFS Payment Calc'!A:A,0))</f>
        <v>388347201</v>
      </c>
    </row>
    <row r="362" spans="1:12">
      <c r="A362" s="3" t="s">
        <v>13</v>
      </c>
      <c r="B362" s="30" t="s">
        <v>14</v>
      </c>
      <c r="C362" s="3" t="s">
        <v>1657</v>
      </c>
      <c r="D362" s="3" t="s">
        <v>13</v>
      </c>
      <c r="E362" s="24" t="s">
        <v>2084</v>
      </c>
      <c r="F362" s="4" t="str">
        <f>INDEX('Revised FFS Payment Calc'!E:E,MATCH(A:A,'Revised FFS Payment Calc'!A:A,0))</f>
        <v>Private</v>
      </c>
      <c r="G362" s="25" t="s">
        <v>1176</v>
      </c>
      <c r="H362" s="26">
        <v>1402847.92</v>
      </c>
      <c r="I362" s="27">
        <v>185427.57</v>
      </c>
      <c r="J362" s="2">
        <v>266934.34498269146</v>
      </c>
      <c r="K362" s="4">
        <f t="shared" si="5"/>
        <v>81506.774982691451</v>
      </c>
      <c r="L362" s="4" t="str">
        <f>INDEX('Revised FFS Payment Calc'!A:A,MATCH(A:A,'Revised FFS Payment Calc'!A:A,0))</f>
        <v>387515501</v>
      </c>
    </row>
    <row r="363" spans="1:12">
      <c r="A363" s="3" t="s">
        <v>1215</v>
      </c>
      <c r="B363" s="28" t="s">
        <v>1217</v>
      </c>
      <c r="C363" s="3" t="s">
        <v>1216</v>
      </c>
      <c r="D363" s="3" t="s">
        <v>1215</v>
      </c>
      <c r="E363" s="24" t="s">
        <v>2085</v>
      </c>
      <c r="F363" s="4" t="str">
        <f>INDEX('Revised FFS Payment Calc'!E:E,MATCH(A:A,'Revised FFS Payment Calc'!A:A,0))</f>
        <v>SGO</v>
      </c>
      <c r="G363" s="25" t="s">
        <v>1176</v>
      </c>
      <c r="H363" s="26">
        <v>8135074.8099999996</v>
      </c>
      <c r="I363" s="27">
        <v>2690678.3</v>
      </c>
      <c r="J363" s="2">
        <v>12160978.02211934</v>
      </c>
      <c r="K363" s="4">
        <f t="shared" si="5"/>
        <v>9470299.7221193388</v>
      </c>
      <c r="L363" s="4" t="str">
        <f>INDEX('Revised FFS Payment Calc'!A:A,MATCH(A:A,'Revised FFS Payment Calc'!A:A,0))</f>
        <v>112672402</v>
      </c>
    </row>
    <row r="364" spans="1:12">
      <c r="A364" s="3" t="s">
        <v>334</v>
      </c>
      <c r="B364" s="28" t="s">
        <v>335</v>
      </c>
      <c r="C364" s="3" t="s">
        <v>1196</v>
      </c>
      <c r="D364" s="3" t="s">
        <v>334</v>
      </c>
      <c r="E364" s="24" t="s">
        <v>2086</v>
      </c>
      <c r="F364" s="4" t="str">
        <f>INDEX('Revised FFS Payment Calc'!E:E,MATCH(A:A,'Revised FFS Payment Calc'!A:A,0))</f>
        <v>SGO</v>
      </c>
      <c r="G364" s="25" t="s">
        <v>1176</v>
      </c>
      <c r="H364" s="26">
        <f>2612057.2+208040.04</f>
        <v>2820097.24</v>
      </c>
      <c r="I364" s="27">
        <f>360567+22712.78</f>
        <v>383279.78</v>
      </c>
      <c r="J364" s="2">
        <f>1073588.06816742+109138.555903518</f>
        <v>1182726.6240709382</v>
      </c>
      <c r="K364" s="4">
        <f t="shared" si="5"/>
        <v>799446.84407093818</v>
      </c>
      <c r="L364" s="4" t="str">
        <f>INDEX('Revised FFS Payment Calc'!A:A,MATCH(A:A,'Revised FFS Payment Calc'!A:A,0))</f>
        <v>175287501</v>
      </c>
    </row>
    <row r="365" spans="1:12">
      <c r="A365" s="3" t="s">
        <v>340</v>
      </c>
      <c r="B365" s="30" t="s">
        <v>341</v>
      </c>
      <c r="C365" s="3" t="s">
        <v>1801</v>
      </c>
      <c r="D365" s="3" t="s">
        <v>340</v>
      </c>
      <c r="E365" s="24" t="s">
        <v>2087</v>
      </c>
      <c r="F365" s="4" t="str">
        <f>INDEX('Revised FFS Payment Calc'!E:E,MATCH(A:A,'Revised FFS Payment Calc'!A:A,0))</f>
        <v>NSGO</v>
      </c>
      <c r="G365" s="25" t="s">
        <v>1172</v>
      </c>
      <c r="H365" s="26">
        <v>1384939.71</v>
      </c>
      <c r="I365" s="27">
        <v>290628.3</v>
      </c>
      <c r="J365" s="2">
        <v>159614.50081031522</v>
      </c>
      <c r="K365" s="4">
        <f t="shared" si="5"/>
        <v>-131013.79918968477</v>
      </c>
      <c r="L365" s="4" t="str">
        <f>INDEX('Revised FFS Payment Calc'!A:A,MATCH(A:A,'Revised FFS Payment Calc'!A:A,0))</f>
        <v>121782009</v>
      </c>
    </row>
    <row r="366" spans="1:12">
      <c r="A366" s="3" t="s">
        <v>981</v>
      </c>
      <c r="B366" s="30" t="s">
        <v>982</v>
      </c>
      <c r="C366" s="3" t="s">
        <v>1190</v>
      </c>
      <c r="D366" s="3" t="s">
        <v>981</v>
      </c>
      <c r="E366" s="24" t="s">
        <v>1770</v>
      </c>
      <c r="F366" s="4" t="str">
        <f>INDEX('Revised FFS Payment Calc'!E:E,MATCH(A:A,'Revised FFS Payment Calc'!A:A,0))</f>
        <v>NSGO</v>
      </c>
      <c r="G366" s="25" t="s">
        <v>1176</v>
      </c>
      <c r="H366" s="26">
        <v>720460.87</v>
      </c>
      <c r="I366" s="27">
        <v>131943.10999999999</v>
      </c>
      <c r="J366" s="2">
        <v>171397.35872186444</v>
      </c>
      <c r="K366" s="4">
        <f t="shared" si="5"/>
        <v>39454.248721864453</v>
      </c>
      <c r="L366" s="4" t="str">
        <f>INDEX('Revised FFS Payment Calc'!A:A,MATCH(A:A,'Revised FFS Payment Calc'!A:A,0))</f>
        <v>119877204</v>
      </c>
    </row>
    <row r="367" spans="1:12">
      <c r="A367" s="3" t="s">
        <v>984</v>
      </c>
      <c r="B367" s="30" t="s">
        <v>985</v>
      </c>
      <c r="C367" s="3" t="s">
        <v>1189</v>
      </c>
      <c r="D367" s="3" t="s">
        <v>984</v>
      </c>
      <c r="E367" s="24" t="s">
        <v>2088</v>
      </c>
      <c r="F367" s="4" t="str">
        <f>INDEX('Revised FFS Payment Calc'!E:E,MATCH(A:A,'Revised FFS Payment Calc'!A:A,0))</f>
        <v>Private</v>
      </c>
      <c r="G367" s="25" t="s">
        <v>1176</v>
      </c>
      <c r="H367" s="26">
        <v>9810461.3699999992</v>
      </c>
      <c r="I367" s="27">
        <v>571922.26</v>
      </c>
      <c r="J367" s="2">
        <v>1324779.6657212907</v>
      </c>
      <c r="K367" s="4">
        <f t="shared" si="5"/>
        <v>752857.40572129074</v>
      </c>
      <c r="L367" s="4" t="str">
        <f>INDEX('Revised FFS Payment Calc'!A:A,MATCH(A:A,'Revised FFS Payment Calc'!A:A,0))</f>
        <v>294543801</v>
      </c>
    </row>
    <row r="368" spans="1:12">
      <c r="A368" s="3" t="s">
        <v>1132</v>
      </c>
      <c r="B368" s="30" t="s">
        <v>1133</v>
      </c>
      <c r="C368" s="3" t="s">
        <v>1188</v>
      </c>
      <c r="D368" s="3" t="s">
        <v>1132</v>
      </c>
      <c r="E368" s="24" t="s">
        <v>2089</v>
      </c>
      <c r="F368" s="4" t="str">
        <f>INDEX('Revised FFS Payment Calc'!E:E,MATCH(A:A,'Revised FFS Payment Calc'!A:A,0))</f>
        <v>Private</v>
      </c>
      <c r="G368" s="25" t="s">
        <v>1176</v>
      </c>
      <c r="H368" s="26">
        <v>10324435.119999999</v>
      </c>
      <c r="I368" s="27">
        <v>742206.88</v>
      </c>
      <c r="J368" s="2">
        <v>1367930.7565535903</v>
      </c>
      <c r="K368" s="4">
        <f t="shared" si="5"/>
        <v>625723.87655359029</v>
      </c>
      <c r="L368" s="4" t="str">
        <f>INDEX('Revised FFS Payment Calc'!A:A,MATCH(A:A,'Revised FFS Payment Calc'!A:A,0))</f>
        <v>292096901</v>
      </c>
    </row>
    <row r="369" spans="1:12">
      <c r="A369" s="3" t="s">
        <v>494</v>
      </c>
      <c r="B369" s="30" t="s">
        <v>495</v>
      </c>
      <c r="C369" s="3" t="s">
        <v>1588</v>
      </c>
      <c r="D369" s="3" t="s">
        <v>494</v>
      </c>
      <c r="E369" s="24" t="s">
        <v>1771</v>
      </c>
      <c r="F369" s="4" t="str">
        <f>INDEX('Revised FFS Payment Calc'!E:E,MATCH(A:A,'Revised FFS Payment Calc'!A:A,0))</f>
        <v>Private</v>
      </c>
      <c r="G369" s="25" t="s">
        <v>1176</v>
      </c>
      <c r="H369" s="26">
        <v>7881510.7800000003</v>
      </c>
      <c r="I369" s="27">
        <v>425360.44</v>
      </c>
      <c r="J369" s="2">
        <v>988620.26576957782</v>
      </c>
      <c r="K369" s="4">
        <f t="shared" si="5"/>
        <v>563259.82576957787</v>
      </c>
      <c r="L369" s="4" t="str">
        <f>INDEX('Revised FFS Payment Calc'!A:A,MATCH(A:A,'Revised FFS Payment Calc'!A:A,0))</f>
        <v>020947001</v>
      </c>
    </row>
    <row r="370" spans="1:12">
      <c r="A370" s="3" t="s">
        <v>231</v>
      </c>
      <c r="B370" s="30" t="s">
        <v>232</v>
      </c>
      <c r="C370" s="3" t="s">
        <v>1774</v>
      </c>
      <c r="D370" s="3" t="s">
        <v>231</v>
      </c>
      <c r="E370" s="24" t="s">
        <v>2090</v>
      </c>
      <c r="F370" s="4" t="str">
        <f>INDEX('Revised FFS Payment Calc'!E:E,MATCH(A:A,'Revised FFS Payment Calc'!A:A,0))</f>
        <v>Private</v>
      </c>
      <c r="G370" s="25" t="s">
        <v>1176</v>
      </c>
      <c r="H370" s="26">
        <v>1330.24</v>
      </c>
      <c r="I370" s="27">
        <v>1069.93</v>
      </c>
      <c r="J370" s="2">
        <v>360.10442669926323</v>
      </c>
      <c r="K370" s="4">
        <f t="shared" si="5"/>
        <v>-709.82557330073678</v>
      </c>
      <c r="L370" s="4" t="str">
        <f>INDEX('Revised FFS Payment Calc'!A:A,MATCH(A:A,'Revised FFS Payment Calc'!A:A,0))</f>
        <v>199183801</v>
      </c>
    </row>
    <row r="371" spans="1:12">
      <c r="A371" s="3" t="s">
        <v>347</v>
      </c>
      <c r="B371" s="30" t="s">
        <v>348</v>
      </c>
      <c r="C371" s="3" t="s">
        <v>1186</v>
      </c>
      <c r="D371" s="3" t="s">
        <v>347</v>
      </c>
      <c r="E371" s="24" t="s">
        <v>2091</v>
      </c>
      <c r="F371" s="4" t="str">
        <f>INDEX('Revised FFS Payment Calc'!E:E,MATCH(A:A,'Revised FFS Payment Calc'!A:A,0))</f>
        <v>Private</v>
      </c>
      <c r="G371" s="25" t="s">
        <v>1176</v>
      </c>
      <c r="H371" s="26">
        <v>247964.1</v>
      </c>
      <c r="I371" s="27">
        <v>166162.57999999999</v>
      </c>
      <c r="J371" s="2">
        <v>79237.474713561416</v>
      </c>
      <c r="K371" s="4">
        <f t="shared" si="5"/>
        <v>-86925.105286438571</v>
      </c>
      <c r="L371" s="4" t="str">
        <f>INDEX('Revised FFS Payment Calc'!A:A,MATCH(A:A,'Revised FFS Payment Calc'!A:A,0))</f>
        <v>020981901</v>
      </c>
    </row>
    <row r="372" spans="1:12">
      <c r="A372" s="3" t="s">
        <v>1002</v>
      </c>
      <c r="B372" s="30" t="s">
        <v>1003</v>
      </c>
      <c r="C372" s="3" t="s">
        <v>1185</v>
      </c>
      <c r="D372" s="3" t="s">
        <v>1002</v>
      </c>
      <c r="E372" s="24" t="s">
        <v>2092</v>
      </c>
      <c r="F372" s="4" t="str">
        <f>INDEX('Revised FFS Payment Calc'!E:E,MATCH(A:A,'Revised FFS Payment Calc'!A:A,0))</f>
        <v>NSGO</v>
      </c>
      <c r="G372" s="25" t="s">
        <v>1172</v>
      </c>
      <c r="H372" s="26">
        <v>7217.01</v>
      </c>
      <c r="I372" s="27">
        <v>1732.05</v>
      </c>
      <c r="J372" s="2">
        <v>2293.6121773388513</v>
      </c>
      <c r="K372" s="4">
        <f t="shared" si="5"/>
        <v>561.56217733885137</v>
      </c>
      <c r="L372" s="4" t="str">
        <f>INDEX('Revised FFS Payment Calc'!A:A,MATCH(A:A,'Revised FFS Payment Calc'!A:A,0))</f>
        <v>126667806</v>
      </c>
    </row>
    <row r="373" spans="1:12">
      <c r="A373" s="3" t="s">
        <v>398</v>
      </c>
      <c r="B373" s="30" t="s">
        <v>399</v>
      </c>
      <c r="C373" s="3" t="s">
        <v>1634</v>
      </c>
      <c r="D373" s="3" t="s">
        <v>398</v>
      </c>
      <c r="E373" s="24" t="s">
        <v>1772</v>
      </c>
      <c r="F373" s="4" t="str">
        <f>INDEX('Revised FFS Payment Calc'!E:E,MATCH(A:A,'Revised FFS Payment Calc'!A:A,0))</f>
        <v>Private</v>
      </c>
      <c r="G373" s="25" t="s">
        <v>1176</v>
      </c>
      <c r="H373" s="26">
        <v>924117.12</v>
      </c>
      <c r="I373" s="27">
        <v>73150.94</v>
      </c>
      <c r="J373" s="2">
        <v>218151.87043567051</v>
      </c>
      <c r="K373" s="4">
        <f t="shared" si="5"/>
        <v>145000.93043567051</v>
      </c>
      <c r="L373" s="4" t="str">
        <f>INDEX('Revised FFS Payment Calc'!A:A,MATCH(A:A,'Revised FFS Payment Calc'!A:A,0))</f>
        <v>207311601</v>
      </c>
    </row>
    <row r="374" spans="1:12">
      <c r="A374" s="3" t="s">
        <v>509</v>
      </c>
      <c r="B374" s="30" t="s">
        <v>510</v>
      </c>
      <c r="C374" s="3" t="s">
        <v>1573</v>
      </c>
      <c r="D374" s="3" t="s">
        <v>509</v>
      </c>
      <c r="E374" s="24" t="s">
        <v>1773</v>
      </c>
      <c r="F374" s="4" t="str">
        <f>INDEX('Revised FFS Payment Calc'!E:E,MATCH(A:A,'Revised FFS Payment Calc'!A:A,0))</f>
        <v>NSGO</v>
      </c>
      <c r="G374" s="25" t="s">
        <v>1172</v>
      </c>
      <c r="H374" s="26">
        <v>146465.13</v>
      </c>
      <c r="I374" s="27">
        <v>52956.52</v>
      </c>
      <c r="J374" s="2">
        <v>19014.731134467653</v>
      </c>
      <c r="K374" s="4">
        <f t="shared" si="5"/>
        <v>-33941.788865532348</v>
      </c>
      <c r="L374" s="4" t="str">
        <f>INDEX('Revised FFS Payment Calc'!A:A,MATCH(A:A,'Revised FFS Payment Calc'!A:A,0))</f>
        <v>136331910</v>
      </c>
    </row>
    <row r="375" spans="1:12">
      <c r="A375" s="3" t="s">
        <v>225</v>
      </c>
      <c r="B375" s="30" t="s">
        <v>226</v>
      </c>
      <c r="C375" s="3" t="s">
        <v>1350</v>
      </c>
      <c r="D375" s="3" t="s">
        <v>225</v>
      </c>
      <c r="E375" s="24" t="s">
        <v>2093</v>
      </c>
      <c r="F375" s="4" t="str">
        <f>INDEX('Revised FFS Payment Calc'!E:E,MATCH(A:A,'Revised FFS Payment Calc'!A:A,0))</f>
        <v>Private</v>
      </c>
      <c r="G375" s="25" t="s">
        <v>1176</v>
      </c>
      <c r="H375" s="26">
        <v>1082.23</v>
      </c>
      <c r="I375" s="27">
        <v>1021.36</v>
      </c>
      <c r="J375" s="2">
        <v>300.38752137554366</v>
      </c>
      <c r="K375" s="4">
        <f t="shared" si="5"/>
        <v>-720.97247862445636</v>
      </c>
      <c r="L375" s="4" t="str">
        <f>INDEX('Revised FFS Payment Calc'!A:A,MATCH(A:A,'Revised FFS Payment Calc'!A:A,0))</f>
        <v>199191101</v>
      </c>
    </row>
    <row r="376" spans="1:12">
      <c r="A376" s="3" t="s">
        <v>470</v>
      </c>
      <c r="B376" s="30" t="s">
        <v>471</v>
      </c>
      <c r="C376" s="3" t="s">
        <v>1182</v>
      </c>
      <c r="D376" s="3" t="s">
        <v>470</v>
      </c>
      <c r="E376" s="24" t="s">
        <v>1775</v>
      </c>
      <c r="F376" s="4" t="str">
        <f>INDEX('Revised FFS Payment Calc'!E:E,MATCH(A:A,'Revised FFS Payment Calc'!A:A,0))</f>
        <v>NSGO</v>
      </c>
      <c r="G376" s="25" t="s">
        <v>1176</v>
      </c>
      <c r="H376" s="26">
        <v>39509.96</v>
      </c>
      <c r="I376" s="27">
        <v>10525.98</v>
      </c>
      <c r="J376" s="2">
        <v>16914.823896424314</v>
      </c>
      <c r="K376" s="4">
        <f t="shared" si="5"/>
        <v>6388.8438964243142</v>
      </c>
      <c r="L376" s="4" t="str">
        <f>INDEX('Revised FFS Payment Calc'!A:A,MATCH(A:A,'Revised FFS Payment Calc'!A:A,0))</f>
        <v>112707808</v>
      </c>
    </row>
    <row r="377" spans="1:12">
      <c r="A377" s="3" t="s">
        <v>1170</v>
      </c>
      <c r="B377" s="30" t="s">
        <v>1293</v>
      </c>
      <c r="C377" s="3" t="s">
        <v>1292</v>
      </c>
      <c r="D377" s="3" t="s">
        <v>1170</v>
      </c>
      <c r="E377" s="24" t="s">
        <v>2094</v>
      </c>
      <c r="F377" s="4" t="str">
        <f>INDEX('Revised FFS Payment Calc'!E:E,MATCH(A:A,'Revised FFS Payment Calc'!A:A,0))</f>
        <v>Private</v>
      </c>
      <c r="G377" s="25" t="s">
        <v>1176</v>
      </c>
      <c r="H377" s="26">
        <v>1047939.9</v>
      </c>
      <c r="I377" s="27">
        <v>102126</v>
      </c>
      <c r="J377" s="2">
        <v>268756.26772537088</v>
      </c>
      <c r="K377" s="4">
        <f t="shared" si="5"/>
        <v>166630.26772537088</v>
      </c>
      <c r="L377" s="4" t="str">
        <f>INDEX('Revised FFS Payment Calc'!A:A,MATCH(A:A,'Revised FFS Payment Calc'!A:A,0))</f>
        <v>220351501</v>
      </c>
    </row>
    <row r="378" spans="1:12">
      <c r="A378" s="3" t="s">
        <v>530</v>
      </c>
      <c r="B378" s="30" t="s">
        <v>531</v>
      </c>
      <c r="C378" s="3" t="s">
        <v>1553</v>
      </c>
      <c r="D378" s="3" t="s">
        <v>530</v>
      </c>
      <c r="E378" s="24" t="s">
        <v>2095</v>
      </c>
      <c r="F378" s="4" t="str">
        <f>INDEX('Revised FFS Payment Calc'!E:E,MATCH(A:A,'Revised FFS Payment Calc'!A:A,0))</f>
        <v>NSGO</v>
      </c>
      <c r="G378" s="25" t="s">
        <v>1176</v>
      </c>
      <c r="H378" s="26">
        <v>3359.28</v>
      </c>
      <c r="I378" s="27">
        <v>802.56</v>
      </c>
      <c r="J378" s="2">
        <v>1100.3625395818678</v>
      </c>
      <c r="K378" s="4">
        <f t="shared" si="5"/>
        <v>297.8025395818679</v>
      </c>
      <c r="L378" s="4" t="str">
        <f>INDEX('Revised FFS Payment Calc'!A:A,MATCH(A:A,'Revised FFS Payment Calc'!A:A,0))</f>
        <v>364597001</v>
      </c>
    </row>
    <row r="379" spans="1:12">
      <c r="A379" s="3" t="s">
        <v>434</v>
      </c>
      <c r="B379" s="30" t="s">
        <v>435</v>
      </c>
      <c r="C379" s="3" t="s">
        <v>1620</v>
      </c>
      <c r="D379" s="3" t="s">
        <v>434</v>
      </c>
      <c r="E379" s="24" t="s">
        <v>1818</v>
      </c>
      <c r="F379" s="4" t="str">
        <f>INDEX('Revised FFS Payment Calc'!E:E,MATCH(A:A,'Revised FFS Payment Calc'!A:A,0))</f>
        <v>Private</v>
      </c>
      <c r="G379" s="25" t="s">
        <v>1176</v>
      </c>
      <c r="H379" s="26">
        <v>2749094.02</v>
      </c>
      <c r="I379" s="27">
        <v>224343.64</v>
      </c>
      <c r="J379" s="2">
        <v>645266.02666593937</v>
      </c>
      <c r="K379" s="4">
        <f t="shared" si="5"/>
        <v>420922.38666593935</v>
      </c>
      <c r="L379" s="4" t="str">
        <f>INDEX('Revised FFS Payment Calc'!A:A,MATCH(A:A,'Revised FFS Payment Calc'!A:A,0))</f>
        <v>112712802</v>
      </c>
    </row>
    <row r="380" spans="1:12">
      <c r="A380" s="3" t="s">
        <v>1005</v>
      </c>
      <c r="B380" s="30" t="s">
        <v>1006</v>
      </c>
      <c r="C380" s="3" t="s">
        <v>1178</v>
      </c>
      <c r="D380" s="3" t="s">
        <v>1005</v>
      </c>
      <c r="E380" s="24" t="s">
        <v>2096</v>
      </c>
      <c r="F380" s="4" t="str">
        <f>INDEX('Revised FFS Payment Calc'!E:E,MATCH(A:A,'Revised FFS Payment Calc'!A:A,0))</f>
        <v>Private</v>
      </c>
      <c r="G380" s="25" t="s">
        <v>1176</v>
      </c>
      <c r="H380" s="26">
        <v>1859247.82</v>
      </c>
      <c r="I380" s="27">
        <v>103291.07</v>
      </c>
      <c r="J380" s="2">
        <v>213399.53533085791</v>
      </c>
      <c r="K380" s="4">
        <f t="shared" si="5"/>
        <v>110108.4653308579</v>
      </c>
      <c r="L380" s="4" t="str">
        <f>INDEX('Revised FFS Payment Calc'!A:A,MATCH(A:A,'Revised FFS Payment Calc'!A:A,0))</f>
        <v>094164302</v>
      </c>
    </row>
    <row r="381" spans="1:12">
      <c r="A381" s="3" t="s">
        <v>1008</v>
      </c>
      <c r="B381" s="30" t="s">
        <v>1009</v>
      </c>
      <c r="C381" s="3" t="s">
        <v>1175</v>
      </c>
      <c r="D381" s="3" t="s">
        <v>1008</v>
      </c>
      <c r="E381" s="24" t="s">
        <v>1174</v>
      </c>
      <c r="F381" s="4" t="str">
        <f>INDEX('Revised FFS Payment Calc'!E:E,MATCH(A:A,'Revised FFS Payment Calc'!A:A,0))</f>
        <v>NSGO</v>
      </c>
      <c r="G381" s="25" t="s">
        <v>1172</v>
      </c>
      <c r="H381" s="26">
        <v>78793</v>
      </c>
      <c r="I381" s="27">
        <v>27887.119999999999</v>
      </c>
      <c r="J381" s="2">
        <v>14862.025912513986</v>
      </c>
      <c r="K381" s="4">
        <f t="shared" si="5"/>
        <v>-13025.094087486013</v>
      </c>
      <c r="L381" s="4" t="str">
        <f>INDEX('Revised FFS Payment Calc'!A:A,MATCH(A:A,'Revised FFS Payment Calc'!A:A,0))</f>
        <v>112673204</v>
      </c>
    </row>
    <row r="382" spans="1:12">
      <c r="A382" s="3" t="s">
        <v>512</v>
      </c>
      <c r="B382" s="30" t="s">
        <v>513</v>
      </c>
      <c r="C382" s="3" t="s">
        <v>1572</v>
      </c>
      <c r="D382" s="3" t="s">
        <v>512</v>
      </c>
      <c r="E382" s="24" t="s">
        <v>1776</v>
      </c>
      <c r="F382" s="4" t="str">
        <f>INDEX('Revised FFS Payment Calc'!E:E,MATCH(A:A,'Revised FFS Payment Calc'!A:A,0))</f>
        <v>NSGO</v>
      </c>
      <c r="G382" s="25" t="s">
        <v>1172</v>
      </c>
      <c r="H382" s="26">
        <v>108815.57</v>
      </c>
      <c r="I382" s="27">
        <v>56727.25</v>
      </c>
      <c r="J382" s="2">
        <v>45787.367627224652</v>
      </c>
      <c r="K382" s="4">
        <f t="shared" si="5"/>
        <v>-10939.882372775348</v>
      </c>
      <c r="L382" s="4" t="str">
        <f>INDEX('Revised FFS Payment Calc'!A:A,MATCH(A:A,'Revised FFS Payment Calc'!A:A,0))</f>
        <v>137227806</v>
      </c>
    </row>
  </sheetData>
  <autoFilter ref="A1:L382" xr:uid="{8868C057-F4A4-4780-8E2B-A9335353FA59}"/>
  <conditionalFormatting sqref="A1:A1048576">
    <cfRule type="duplicateValues" dxfId="2" priority="1"/>
    <cfRule type="duplicateValues" dxfId="1" priority="2"/>
  </conditionalFormatting>
  <dataValidations count="1">
    <dataValidation operator="equal" allowBlank="1" showInputMessage="1" showErrorMessage="1" prompt="Provide if Applicable:  Enter the National Provider ID (NPI)" sqref="B2:B382" xr:uid="{E9434332-E3FB-41F1-B127-B5235604FE5D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01AC9-5A10-4273-9A08-C8E3E70A481E}">
  <dimension ref="A1:L42"/>
  <sheetViews>
    <sheetView workbookViewId="0">
      <selection activeCell="G2" sqref="G2"/>
    </sheetView>
  </sheetViews>
  <sheetFormatPr defaultRowHeight="15"/>
  <cols>
    <col min="1" max="1" width="11.296875" customWidth="1"/>
    <col min="2" max="2" width="10.8984375" bestFit="1" customWidth="1"/>
    <col min="4" max="4" width="9.8984375" bestFit="1" customWidth="1"/>
    <col min="5" max="5" width="37.69921875" style="1" customWidth="1"/>
    <col min="6" max="6" width="14.09765625" customWidth="1"/>
    <col min="7" max="7" width="14.09765625" style="3" customWidth="1"/>
    <col min="8" max="8" width="13.19921875" bestFit="1" customWidth="1"/>
    <col min="9" max="9" width="11.5" bestFit="1" customWidth="1"/>
    <col min="10" max="10" width="9.5" bestFit="1" customWidth="1"/>
    <col min="11" max="11" width="12.19921875" bestFit="1" customWidth="1"/>
    <col min="12" max="12" width="10.59765625" customWidth="1"/>
  </cols>
  <sheetData>
    <row r="1" spans="1:12" ht="60">
      <c r="A1" s="7" t="s">
        <v>1898</v>
      </c>
      <c r="B1" s="7" t="s">
        <v>1835</v>
      </c>
      <c r="C1" s="7" t="s">
        <v>1876</v>
      </c>
      <c r="D1" s="7" t="s">
        <v>1834</v>
      </c>
      <c r="E1" s="7" t="s">
        <v>1668</v>
      </c>
      <c r="F1" s="7" t="s">
        <v>1667</v>
      </c>
      <c r="G1" s="7" t="s">
        <v>2187</v>
      </c>
      <c r="H1" s="9" t="s">
        <v>1894</v>
      </c>
      <c r="I1" s="5" t="s">
        <v>2121</v>
      </c>
      <c r="J1" s="5" t="s">
        <v>1877</v>
      </c>
      <c r="K1" s="8" t="s">
        <v>1669</v>
      </c>
      <c r="L1" s="5" t="s">
        <v>2154</v>
      </c>
    </row>
    <row r="2" spans="1:12" ht="30">
      <c r="A2" t="s">
        <v>1091</v>
      </c>
      <c r="B2" t="s">
        <v>1092</v>
      </c>
      <c r="C2" t="s">
        <v>1836</v>
      </c>
      <c r="D2" t="s">
        <v>1091</v>
      </c>
      <c r="E2" s="1" t="s">
        <v>2134</v>
      </c>
      <c r="F2" t="s">
        <v>1177</v>
      </c>
      <c r="G2" s="3" t="s">
        <v>2152</v>
      </c>
      <c r="H2" s="2">
        <v>4341.25</v>
      </c>
      <c r="I2" s="2">
        <v>1068.4100000000001</v>
      </c>
      <c r="J2" s="2">
        <v>1547.76</v>
      </c>
      <c r="K2" s="2">
        <v>479.34999999999991</v>
      </c>
      <c r="L2" t="str">
        <f>INDEX('Revised FFS Payment Calc'!A:A,MATCH(A:A,'Revised FFS Payment Calc'!A:A,0))</f>
        <v>094382101</v>
      </c>
    </row>
    <row r="3" spans="1:12" ht="30">
      <c r="A3" s="3" t="s">
        <v>1014</v>
      </c>
      <c r="B3" t="s">
        <v>1015</v>
      </c>
      <c r="C3" t="s">
        <v>1837</v>
      </c>
      <c r="D3" t="s">
        <v>1014</v>
      </c>
      <c r="E3" s="1" t="s">
        <v>1016</v>
      </c>
      <c r="F3" t="s">
        <v>1177</v>
      </c>
      <c r="G3" s="3" t="s">
        <v>2152</v>
      </c>
      <c r="H3" s="2">
        <v>347600</v>
      </c>
      <c r="I3" s="2">
        <v>64016.19000000001</v>
      </c>
      <c r="J3" s="2">
        <v>100863.1</v>
      </c>
      <c r="K3" s="2">
        <v>36846.909999999996</v>
      </c>
      <c r="L3" s="3" t="str">
        <f>INDEX('Revised FFS Payment Calc'!A:A,MATCH(A:A,'Revised FFS Payment Calc'!A:A,0))</f>
        <v>348183001</v>
      </c>
    </row>
    <row r="4" spans="1:12" ht="45">
      <c r="A4" s="3" t="s">
        <v>1017</v>
      </c>
      <c r="B4" t="s">
        <v>1018</v>
      </c>
      <c r="C4" t="s">
        <v>1838</v>
      </c>
      <c r="D4" t="s">
        <v>1017</v>
      </c>
      <c r="E4" s="1" t="s">
        <v>1019</v>
      </c>
      <c r="F4" t="s">
        <v>1177</v>
      </c>
      <c r="G4" s="3" t="s">
        <v>2152</v>
      </c>
      <c r="H4" s="2">
        <v>110745.60000000001</v>
      </c>
      <c r="I4" s="2">
        <v>32304.99</v>
      </c>
      <c r="J4" s="2">
        <v>47206.68</v>
      </c>
      <c r="K4" s="2">
        <v>14901.689999999999</v>
      </c>
      <c r="L4" s="3" t="str">
        <f>INDEX('Revised FFS Payment Calc'!A:A,MATCH(A:A,'Revised FFS Payment Calc'!A:A,0))</f>
        <v>336658501</v>
      </c>
    </row>
    <row r="5" spans="1:12">
      <c r="A5" s="3" t="s">
        <v>1020</v>
      </c>
      <c r="B5" t="s">
        <v>1021</v>
      </c>
      <c r="C5" t="s">
        <v>1839</v>
      </c>
      <c r="D5" t="s">
        <v>1020</v>
      </c>
      <c r="E5" s="1" t="s">
        <v>1022</v>
      </c>
      <c r="F5" t="s">
        <v>1177</v>
      </c>
      <c r="G5" s="3" t="s">
        <v>2152</v>
      </c>
      <c r="H5" s="2">
        <v>412000</v>
      </c>
      <c r="I5" s="2">
        <v>94999.570000000022</v>
      </c>
      <c r="J5" s="2">
        <v>137497.06</v>
      </c>
      <c r="K5" s="2">
        <v>42497.489999999976</v>
      </c>
      <c r="L5" s="3" t="str">
        <f>INDEX('Revised FFS Payment Calc'!A:A,MATCH(A:A,'Revised FFS Payment Calc'!A:A,0))</f>
        <v>217547301</v>
      </c>
    </row>
    <row r="6" spans="1:12">
      <c r="A6" s="3" t="s">
        <v>1027</v>
      </c>
      <c r="B6" t="s">
        <v>1028</v>
      </c>
      <c r="C6" t="s">
        <v>1841</v>
      </c>
      <c r="D6" t="s">
        <v>1027</v>
      </c>
      <c r="E6" s="1" t="s">
        <v>1029</v>
      </c>
      <c r="F6" t="s">
        <v>1177</v>
      </c>
      <c r="G6" s="3" t="s">
        <v>2152</v>
      </c>
      <c r="H6" s="2">
        <v>512000</v>
      </c>
      <c r="I6" s="2">
        <v>121839.98000000003</v>
      </c>
      <c r="J6" s="2">
        <v>174367.78</v>
      </c>
      <c r="K6" s="2">
        <v>52527.799999999974</v>
      </c>
      <c r="L6" s="3" t="str">
        <f>INDEX('Revised FFS Payment Calc'!A:A,MATCH(A:A,'Revised FFS Payment Calc'!A:A,0))</f>
        <v>021203701</v>
      </c>
    </row>
    <row r="7" spans="1:12" ht="30">
      <c r="A7" s="3" t="s">
        <v>1030</v>
      </c>
      <c r="B7" t="s">
        <v>1031</v>
      </c>
      <c r="C7" t="s">
        <v>1842</v>
      </c>
      <c r="D7" t="s">
        <v>1030</v>
      </c>
      <c r="E7" s="1" t="s">
        <v>1032</v>
      </c>
      <c r="F7" t="s">
        <v>1177</v>
      </c>
      <c r="G7" s="3" t="s">
        <v>2152</v>
      </c>
      <c r="H7" s="2">
        <v>570025</v>
      </c>
      <c r="I7" s="2">
        <v>173864.37000000002</v>
      </c>
      <c r="J7" s="2">
        <v>259249.8</v>
      </c>
      <c r="K7" s="2">
        <v>85385.429999999964</v>
      </c>
      <c r="L7" s="3" t="str">
        <f>INDEX('Revised FFS Payment Calc'!A:A,MATCH(A:A,'Revised FFS Payment Calc'!A:A,0))</f>
        <v>333289201</v>
      </c>
    </row>
    <row r="8" spans="1:12">
      <c r="A8" s="3" t="s">
        <v>1034</v>
      </c>
      <c r="B8" t="s">
        <v>1035</v>
      </c>
      <c r="C8" t="s">
        <v>1843</v>
      </c>
      <c r="D8" t="s">
        <v>1034</v>
      </c>
      <c r="E8" s="1" t="s">
        <v>1036</v>
      </c>
      <c r="F8" t="s">
        <v>1177</v>
      </c>
      <c r="G8" s="3" t="s">
        <v>2152</v>
      </c>
      <c r="H8" s="2">
        <v>66000</v>
      </c>
      <c r="I8" s="2">
        <v>12455.95</v>
      </c>
      <c r="J8" s="2">
        <v>18573.12</v>
      </c>
      <c r="K8" s="2">
        <v>6117.1699999999983</v>
      </c>
      <c r="L8" s="3" t="str">
        <f>INDEX('Revised FFS Payment Calc'!A:A,MATCH(A:A,'Revised FFS Payment Calc'!A:A,0))</f>
        <v>359590201</v>
      </c>
    </row>
    <row r="9" spans="1:12" ht="45">
      <c r="A9" s="3" t="s">
        <v>1037</v>
      </c>
      <c r="B9" t="s">
        <v>1038</v>
      </c>
      <c r="C9" t="s">
        <v>1844</v>
      </c>
      <c r="D9" t="s">
        <v>1037</v>
      </c>
      <c r="E9" s="1" t="s">
        <v>1039</v>
      </c>
      <c r="F9" t="s">
        <v>1177</v>
      </c>
      <c r="G9" s="3" t="s">
        <v>2152</v>
      </c>
      <c r="H9" s="2">
        <v>358950</v>
      </c>
      <c r="I9" s="2">
        <v>82616.040000000008</v>
      </c>
      <c r="J9" s="2">
        <v>121035.72</v>
      </c>
      <c r="K9" s="2">
        <v>38419.679999999993</v>
      </c>
      <c r="L9" s="3" t="str">
        <f>INDEX('Revised FFS Payment Calc'!A:A,MATCH(A:A,'Revised FFS Payment Calc'!A:A,0))</f>
        <v>345305201</v>
      </c>
    </row>
    <row r="10" spans="1:12">
      <c r="A10" s="3" t="s">
        <v>1040</v>
      </c>
      <c r="B10" t="s">
        <v>1041</v>
      </c>
      <c r="C10" t="s">
        <v>1845</v>
      </c>
      <c r="D10" t="s">
        <v>1040</v>
      </c>
      <c r="E10" s="1" t="s">
        <v>1042</v>
      </c>
      <c r="F10" t="s">
        <v>1177</v>
      </c>
      <c r="G10" s="3" t="s">
        <v>2152</v>
      </c>
      <c r="H10" s="2">
        <v>626434.57999999996</v>
      </c>
      <c r="I10" s="2">
        <v>96115.360000000015</v>
      </c>
      <c r="J10" s="2">
        <v>136202.88</v>
      </c>
      <c r="K10" s="2">
        <v>40087.51999999999</v>
      </c>
      <c r="L10" s="3" t="str">
        <f>INDEX('Revised FFS Payment Calc'!A:A,MATCH(A:A,'Revised FFS Payment Calc'!A:A,0))</f>
        <v>021224301</v>
      </c>
    </row>
    <row r="11" spans="1:12" ht="45">
      <c r="A11" s="3" t="s">
        <v>1043</v>
      </c>
      <c r="B11" t="s">
        <v>1044</v>
      </c>
      <c r="C11" t="s">
        <v>1846</v>
      </c>
      <c r="D11" t="s">
        <v>1043</v>
      </c>
      <c r="E11" s="1" t="s">
        <v>1045</v>
      </c>
      <c r="F11" t="s">
        <v>1177</v>
      </c>
      <c r="G11" s="3" t="s">
        <v>2152</v>
      </c>
      <c r="H11" s="2">
        <v>14300</v>
      </c>
      <c r="I11" s="2">
        <v>5295.9000000000005</v>
      </c>
      <c r="J11" s="2">
        <v>7738.8</v>
      </c>
      <c r="K11" s="2">
        <v>2442.8999999999996</v>
      </c>
      <c r="L11" s="3" t="str">
        <f>INDEX('Revised FFS Payment Calc'!A:A,MATCH(A:A,'Revised FFS Payment Calc'!A:A,0))</f>
        <v>355497401</v>
      </c>
    </row>
    <row r="12" spans="1:12" ht="30">
      <c r="A12" s="3" t="s">
        <v>1804</v>
      </c>
      <c r="B12" t="s">
        <v>1805</v>
      </c>
      <c r="C12" t="s">
        <v>1847</v>
      </c>
      <c r="D12" t="s">
        <v>1804</v>
      </c>
      <c r="E12" s="1" t="s">
        <v>2136</v>
      </c>
      <c r="F12" t="s">
        <v>2133</v>
      </c>
      <c r="G12" s="3" t="s">
        <v>2153</v>
      </c>
      <c r="H12" s="2">
        <v>98122.27</v>
      </c>
      <c r="I12" s="2">
        <v>50505.3</v>
      </c>
      <c r="J12" s="2">
        <v>118708.11</v>
      </c>
      <c r="K12" s="2">
        <v>68202.81</v>
      </c>
      <c r="L12" s="3" t="str">
        <f>INDEX('Revised FFS Payment Calc'!A:A,MATCH(A:A,'Revised FFS Payment Calc'!A:A,0))</f>
        <v>021194801</v>
      </c>
    </row>
    <row r="13" spans="1:12" ht="45">
      <c r="A13" s="3" t="s">
        <v>1806</v>
      </c>
      <c r="B13" t="s">
        <v>1807</v>
      </c>
      <c r="C13" t="s">
        <v>1848</v>
      </c>
      <c r="D13" t="s">
        <v>1806</v>
      </c>
      <c r="E13" s="1" t="s">
        <v>2137</v>
      </c>
      <c r="F13" t="s">
        <v>2133</v>
      </c>
      <c r="G13" s="3" t="s">
        <v>2153</v>
      </c>
      <c r="H13" s="2">
        <v>652733.46</v>
      </c>
      <c r="I13" s="2">
        <v>423750.37999999995</v>
      </c>
      <c r="J13" s="2">
        <v>870380.48</v>
      </c>
      <c r="K13" s="2">
        <v>446630.10000000003</v>
      </c>
      <c r="L13" s="3" t="str">
        <f>INDEX('Revised FFS Payment Calc'!A:A,MATCH(A:A,'Revised FFS Payment Calc'!A:A,0))</f>
        <v>021196301</v>
      </c>
    </row>
    <row r="14" spans="1:12" ht="30">
      <c r="A14" s="3" t="s">
        <v>1791</v>
      </c>
      <c r="B14" t="s">
        <v>1808</v>
      </c>
      <c r="C14" t="s">
        <v>1849</v>
      </c>
      <c r="D14" t="s">
        <v>1791</v>
      </c>
      <c r="E14" s="1" t="s">
        <v>2138</v>
      </c>
      <c r="F14" t="s">
        <v>2133</v>
      </c>
      <c r="G14" s="3" t="s">
        <v>2153</v>
      </c>
      <c r="H14" s="2">
        <v>9842.2199999999993</v>
      </c>
      <c r="I14" s="2">
        <v>6893.39</v>
      </c>
      <c r="J14" s="2">
        <v>13152.94</v>
      </c>
      <c r="K14" s="2">
        <v>6259.55</v>
      </c>
      <c r="L14" s="3" t="str">
        <f>INDEX('Revised FFS Payment Calc'!A:A,MATCH(A:A,'Revised FFS Payment Calc'!A:A,0))</f>
        <v>021219301</v>
      </c>
    </row>
    <row r="15" spans="1:12" ht="45">
      <c r="A15" s="3" t="s">
        <v>1809</v>
      </c>
      <c r="B15" t="s">
        <v>1810</v>
      </c>
      <c r="C15" t="s">
        <v>1850</v>
      </c>
      <c r="D15" t="s">
        <v>1809</v>
      </c>
      <c r="E15" s="1" t="s">
        <v>2139</v>
      </c>
      <c r="F15" t="s">
        <v>2133</v>
      </c>
      <c r="G15" s="3" t="s">
        <v>2153</v>
      </c>
      <c r="H15" s="2">
        <v>150101.15</v>
      </c>
      <c r="I15" s="2">
        <v>83097.48</v>
      </c>
      <c r="J15" s="2">
        <v>183142.68</v>
      </c>
      <c r="K15" s="2">
        <v>100045.2</v>
      </c>
      <c r="L15" s="3" t="str">
        <f>INDEX('Revised FFS Payment Calc'!A:A,MATCH(A:A,'Revised FFS Payment Calc'!A:A,0))</f>
        <v>138706004</v>
      </c>
    </row>
    <row r="16" spans="1:12" ht="45">
      <c r="A16" s="3" t="s">
        <v>1811</v>
      </c>
      <c r="B16" t="s">
        <v>1812</v>
      </c>
      <c r="C16" t="s">
        <v>1851</v>
      </c>
      <c r="D16" t="s">
        <v>1811</v>
      </c>
      <c r="E16" s="1" t="s">
        <v>2140</v>
      </c>
      <c r="F16" t="s">
        <v>2133</v>
      </c>
      <c r="G16" s="3" t="s">
        <v>2153</v>
      </c>
      <c r="H16" s="2">
        <v>9448.89</v>
      </c>
      <c r="I16" s="2">
        <v>5289.44</v>
      </c>
      <c r="J16" s="2">
        <v>10563.68</v>
      </c>
      <c r="K16" s="2">
        <v>5274.2400000000007</v>
      </c>
      <c r="L16" s="3" t="str">
        <f>INDEX('Revised FFS Payment Calc'!A:A,MATCH(A:A,'Revised FFS Payment Calc'!A:A,0))</f>
        <v>112751605</v>
      </c>
    </row>
    <row r="17" spans="1:12" ht="30">
      <c r="A17" s="3" t="s">
        <v>1813</v>
      </c>
      <c r="B17" t="s">
        <v>1814</v>
      </c>
      <c r="C17" t="s">
        <v>1852</v>
      </c>
      <c r="D17" t="s">
        <v>1813</v>
      </c>
      <c r="E17" s="1" t="s">
        <v>2141</v>
      </c>
      <c r="F17" t="s">
        <v>2133</v>
      </c>
      <c r="G17" s="3" t="s">
        <v>2153</v>
      </c>
      <c r="H17" s="2">
        <v>91087.12</v>
      </c>
      <c r="I17" s="2">
        <v>58254.29</v>
      </c>
      <c r="J17" s="2">
        <v>133881.24</v>
      </c>
      <c r="K17" s="2">
        <v>75626.949999999983</v>
      </c>
      <c r="L17" s="3" t="str">
        <f>INDEX('Revised FFS Payment Calc'!A:A,MATCH(A:A,'Revised FFS Payment Calc'!A:A,0))</f>
        <v>137919003</v>
      </c>
    </row>
    <row r="18" spans="1:12" ht="30">
      <c r="A18" s="3" t="s">
        <v>1815</v>
      </c>
      <c r="B18" t="s">
        <v>1816</v>
      </c>
      <c r="C18" t="s">
        <v>2122</v>
      </c>
      <c r="D18" t="s">
        <v>1815</v>
      </c>
      <c r="E18" s="1" t="s">
        <v>2142</v>
      </c>
      <c r="F18" t="s">
        <v>2133</v>
      </c>
      <c r="G18" s="3" t="s">
        <v>2153</v>
      </c>
      <c r="H18" s="2">
        <v>3787.96</v>
      </c>
      <c r="I18" s="2">
        <v>6621.4</v>
      </c>
      <c r="J18" s="2">
        <v>13848.599999999999</v>
      </c>
      <c r="K18" s="2">
        <v>7227.1999999999989</v>
      </c>
      <c r="L18" s="3" t="str">
        <f>INDEX('Revised FFS Payment Calc'!A:A,MATCH(A:A,'Revised FFS Payment Calc'!A:A,0))</f>
        <v>109966502</v>
      </c>
    </row>
    <row r="19" spans="1:12">
      <c r="A19" s="3" t="s">
        <v>1046</v>
      </c>
      <c r="B19" t="s">
        <v>1047</v>
      </c>
      <c r="C19" t="s">
        <v>1853</v>
      </c>
      <c r="D19" t="s">
        <v>1046</v>
      </c>
      <c r="E19" s="1" t="s">
        <v>1048</v>
      </c>
      <c r="F19" t="s">
        <v>1177</v>
      </c>
      <c r="G19" s="3" t="s">
        <v>2152</v>
      </c>
      <c r="H19" s="2">
        <v>202000</v>
      </c>
      <c r="I19" s="2">
        <v>51190.61</v>
      </c>
      <c r="J19" s="2">
        <v>75066.36</v>
      </c>
      <c r="K19" s="2">
        <v>23875.75</v>
      </c>
      <c r="L19" s="3" t="str">
        <f>INDEX('Revised FFS Payment Calc'!A:A,MATCH(A:A,'Revised FFS Payment Calc'!A:A,0))</f>
        <v>184076101</v>
      </c>
    </row>
    <row r="20" spans="1:12" ht="30">
      <c r="A20" s="3" t="s">
        <v>1049</v>
      </c>
      <c r="B20" t="s">
        <v>1050</v>
      </c>
      <c r="C20" t="s">
        <v>1854</v>
      </c>
      <c r="D20" t="s">
        <v>1049</v>
      </c>
      <c r="E20" s="1" t="s">
        <v>1051</v>
      </c>
      <c r="F20" t="s">
        <v>1177</v>
      </c>
      <c r="G20" s="3" t="s">
        <v>2152</v>
      </c>
      <c r="H20" s="2">
        <v>676800</v>
      </c>
      <c r="I20" s="2">
        <v>133432.35999999999</v>
      </c>
      <c r="J20" s="2">
        <v>192754.24</v>
      </c>
      <c r="K20" s="2">
        <v>59321.880000000005</v>
      </c>
      <c r="L20" s="3" t="str">
        <f>INDEX('Revised FFS Payment Calc'!A:A,MATCH(A:A,'Revised FFS Payment Calc'!A:A,0))</f>
        <v>021215104</v>
      </c>
    </row>
    <row r="21" spans="1:12" ht="30">
      <c r="A21" s="3" t="s">
        <v>1052</v>
      </c>
      <c r="B21" t="s">
        <v>1053</v>
      </c>
      <c r="C21" t="s">
        <v>1855</v>
      </c>
      <c r="D21" t="s">
        <v>1052</v>
      </c>
      <c r="E21" s="1" t="s">
        <v>1054</v>
      </c>
      <c r="F21" t="s">
        <v>1177</v>
      </c>
      <c r="G21" s="3" t="s">
        <v>2152</v>
      </c>
      <c r="H21" s="2">
        <v>31350</v>
      </c>
      <c r="I21" s="2">
        <v>9742.6299999999992</v>
      </c>
      <c r="J21" s="2">
        <v>14741.53</v>
      </c>
      <c r="K21" s="2">
        <v>4998.9000000000015</v>
      </c>
      <c r="L21" s="3" t="str">
        <f>INDEX('Revised FFS Payment Calc'!A:A,MATCH(A:A,'Revised FFS Payment Calc'!A:A,0))</f>
        <v>192996002</v>
      </c>
    </row>
    <row r="22" spans="1:12" ht="30">
      <c r="A22" s="3" t="s">
        <v>1055</v>
      </c>
      <c r="B22" t="s">
        <v>1056</v>
      </c>
      <c r="C22" t="s">
        <v>1856</v>
      </c>
      <c r="D22" t="s">
        <v>1055</v>
      </c>
      <c r="E22" s="1" t="s">
        <v>1057</v>
      </c>
      <c r="F22" t="s">
        <v>1177</v>
      </c>
      <c r="G22" s="3" t="s">
        <v>2152</v>
      </c>
      <c r="H22" s="2">
        <v>326175</v>
      </c>
      <c r="I22" s="2">
        <v>74672.19</v>
      </c>
      <c r="J22" s="2">
        <v>108307.74</v>
      </c>
      <c r="K22" s="2">
        <v>33635.550000000003</v>
      </c>
      <c r="L22" s="3" t="str">
        <f>INDEX('Revised FFS Payment Calc'!A:A,MATCH(A:A,'Revised FFS Payment Calc'!A:A,0))</f>
        <v>348990801</v>
      </c>
    </row>
    <row r="23" spans="1:12" ht="30">
      <c r="A23" s="3" t="s">
        <v>350</v>
      </c>
      <c r="B23" t="s">
        <v>351</v>
      </c>
      <c r="C23" t="s">
        <v>1857</v>
      </c>
      <c r="D23" t="s">
        <v>350</v>
      </c>
      <c r="E23" s="1" t="s">
        <v>352</v>
      </c>
      <c r="F23" t="s">
        <v>1177</v>
      </c>
      <c r="G23" s="3" t="s">
        <v>2152</v>
      </c>
      <c r="H23" s="2">
        <v>136418.65</v>
      </c>
      <c r="I23" s="2">
        <v>71342.910000000018</v>
      </c>
      <c r="J23" s="2">
        <v>99090.06</v>
      </c>
      <c r="K23" s="2">
        <v>27747.14999999998</v>
      </c>
      <c r="L23" s="3" t="str">
        <f>INDEX('Revised FFS Payment Calc'!A:A,MATCH(A:A,'Revised FFS Payment Calc'!A:A,0))</f>
        <v>094381301</v>
      </c>
    </row>
    <row r="24" spans="1:12">
      <c r="A24" s="3" t="s">
        <v>1059</v>
      </c>
      <c r="B24" t="s">
        <v>1060</v>
      </c>
      <c r="C24" t="s">
        <v>1858</v>
      </c>
      <c r="D24" t="s">
        <v>1059</v>
      </c>
      <c r="E24" s="1" t="s">
        <v>1061</v>
      </c>
      <c r="F24" t="s">
        <v>1177</v>
      </c>
      <c r="G24" s="3" t="s">
        <v>2152</v>
      </c>
      <c r="H24" s="2">
        <v>238400</v>
      </c>
      <c r="I24" s="2">
        <v>59817.189999999988</v>
      </c>
      <c r="J24" s="2">
        <v>100916.41</v>
      </c>
      <c r="K24" s="2">
        <v>41099.220000000016</v>
      </c>
      <c r="L24" s="3" t="str">
        <f>INDEX('Revised FFS Payment Calc'!A:A,MATCH(A:A,'Revised FFS Payment Calc'!A:A,0))</f>
        <v>339487601</v>
      </c>
    </row>
    <row r="25" spans="1:12">
      <c r="A25" s="3" t="s">
        <v>1062</v>
      </c>
      <c r="B25" t="s">
        <v>1063</v>
      </c>
      <c r="C25" t="s">
        <v>1859</v>
      </c>
      <c r="D25" t="s">
        <v>1062</v>
      </c>
      <c r="E25" s="1" t="s">
        <v>1064</v>
      </c>
      <c r="F25" t="s">
        <v>1177</v>
      </c>
      <c r="G25" s="3" t="s">
        <v>2152</v>
      </c>
      <c r="H25" s="2">
        <v>822000</v>
      </c>
      <c r="I25" s="2">
        <v>204973.28000000003</v>
      </c>
      <c r="J25" s="2">
        <v>291367.67999999999</v>
      </c>
      <c r="K25" s="2">
        <v>86394.399999999965</v>
      </c>
      <c r="L25" s="3" t="str">
        <f>INDEX('Revised FFS Payment Calc'!A:A,MATCH(A:A,'Revised FFS Payment Calc'!A:A,0))</f>
        <v>021189801</v>
      </c>
    </row>
    <row r="26" spans="1:12" ht="30">
      <c r="A26" s="3" t="s">
        <v>1070</v>
      </c>
      <c r="B26" t="s">
        <v>1071</v>
      </c>
      <c r="C26" t="s">
        <v>1860</v>
      </c>
      <c r="D26" t="s">
        <v>1070</v>
      </c>
      <c r="E26" s="1" t="s">
        <v>1072</v>
      </c>
      <c r="F26" t="s">
        <v>1177</v>
      </c>
      <c r="G26" s="3" t="s">
        <v>2152</v>
      </c>
      <c r="H26" s="2">
        <v>45000</v>
      </c>
      <c r="I26" s="2">
        <v>19065.240000000002</v>
      </c>
      <c r="J26" s="2">
        <v>27859.68</v>
      </c>
      <c r="K26" s="2">
        <v>8794.4399999999987</v>
      </c>
      <c r="L26" s="3" t="str">
        <f>INDEX('Revised FFS Payment Calc'!A:A,MATCH(A:A,'Revised FFS Payment Calc'!A:A,0))</f>
        <v>333366801</v>
      </c>
    </row>
    <row r="27" spans="1:12" ht="30">
      <c r="A27" s="3" t="s">
        <v>1079</v>
      </c>
      <c r="B27" t="s">
        <v>1080</v>
      </c>
      <c r="C27" t="s">
        <v>1861</v>
      </c>
      <c r="D27" t="s">
        <v>1079</v>
      </c>
      <c r="E27" s="1" t="s">
        <v>1081</v>
      </c>
      <c r="F27" t="s">
        <v>1177</v>
      </c>
      <c r="G27" s="3" t="s">
        <v>2152</v>
      </c>
      <c r="H27" s="2">
        <v>171250</v>
      </c>
      <c r="I27" s="2">
        <v>51481.129999999983</v>
      </c>
      <c r="J27" s="2">
        <v>77592.12</v>
      </c>
      <c r="K27" s="2">
        <v>26110.990000000013</v>
      </c>
      <c r="L27" s="3" t="str">
        <f>INDEX('Revised FFS Payment Calc'!A:A,MATCH(A:A,'Revised FFS Payment Calc'!A:A,0))</f>
        <v>210433301</v>
      </c>
    </row>
    <row r="28" spans="1:12">
      <c r="A28" s="3" t="s">
        <v>1082</v>
      </c>
      <c r="B28" t="s">
        <v>1083</v>
      </c>
      <c r="C28" t="s">
        <v>1862</v>
      </c>
      <c r="D28" t="s">
        <v>1082</v>
      </c>
      <c r="E28" s="1" t="s">
        <v>1084</v>
      </c>
      <c r="F28" t="s">
        <v>1177</v>
      </c>
      <c r="G28" s="3" t="s">
        <v>2152</v>
      </c>
      <c r="H28" s="2">
        <v>214800</v>
      </c>
      <c r="I28" s="2">
        <v>44730.14</v>
      </c>
      <c r="J28" s="2">
        <v>59500.35</v>
      </c>
      <c r="K28" s="2">
        <v>14770.21</v>
      </c>
      <c r="L28" s="3" t="str">
        <f>INDEX('Revised FFS Payment Calc'!A:A,MATCH(A:A,'Revised FFS Payment Calc'!A:A,0))</f>
        <v>112745802</v>
      </c>
    </row>
    <row r="29" spans="1:12">
      <c r="A29" s="3" t="s">
        <v>1085</v>
      </c>
      <c r="B29" t="s">
        <v>1086</v>
      </c>
      <c r="C29" t="s">
        <v>1863</v>
      </c>
      <c r="D29" t="s">
        <v>1085</v>
      </c>
      <c r="E29" s="1" t="s">
        <v>1087</v>
      </c>
      <c r="F29" t="s">
        <v>1177</v>
      </c>
      <c r="G29" s="3" t="s">
        <v>2152</v>
      </c>
      <c r="H29" s="2">
        <v>19200</v>
      </c>
      <c r="I29" s="2">
        <v>2621.47</v>
      </c>
      <c r="J29" s="2">
        <v>3879.35</v>
      </c>
      <c r="K29" s="2">
        <v>1257.8800000000001</v>
      </c>
      <c r="L29" s="3" t="str">
        <f>INDEX('Revised FFS Payment Calc'!A:A,MATCH(A:A,'Revised FFS Payment Calc'!A:A,0))</f>
        <v>339869503</v>
      </c>
    </row>
    <row r="30" spans="1:12" ht="30">
      <c r="A30" s="3" t="s">
        <v>1088</v>
      </c>
      <c r="B30" t="s">
        <v>1089</v>
      </c>
      <c r="C30" t="s">
        <v>1864</v>
      </c>
      <c r="D30" t="s">
        <v>1088</v>
      </c>
      <c r="E30" s="1" t="s">
        <v>1090</v>
      </c>
      <c r="F30" t="s">
        <v>1177</v>
      </c>
      <c r="G30" s="3" t="s">
        <v>2152</v>
      </c>
      <c r="H30" s="2">
        <v>1067575</v>
      </c>
      <c r="I30" s="2">
        <v>231992.16999999987</v>
      </c>
      <c r="J30" s="2">
        <v>311272.92</v>
      </c>
      <c r="K30" s="2">
        <v>79280.750000000116</v>
      </c>
      <c r="L30" s="3" t="str">
        <f>INDEX('Revised FFS Payment Calc'!A:A,MATCH(A:A,'Revised FFS Payment Calc'!A:A,0))</f>
        <v>349059101</v>
      </c>
    </row>
    <row r="31" spans="1:12">
      <c r="A31" s="3" t="s">
        <v>1094</v>
      </c>
      <c r="B31" t="s">
        <v>1095</v>
      </c>
      <c r="C31" t="s">
        <v>1865</v>
      </c>
      <c r="D31" t="s">
        <v>1094</v>
      </c>
      <c r="E31" s="1" t="s">
        <v>1096</v>
      </c>
      <c r="F31" t="s">
        <v>1177</v>
      </c>
      <c r="G31" s="3" t="s">
        <v>2152</v>
      </c>
      <c r="H31" s="2">
        <v>706000</v>
      </c>
      <c r="I31" s="2">
        <v>166642.12999999995</v>
      </c>
      <c r="J31" s="2">
        <v>244268.52</v>
      </c>
      <c r="K31" s="2">
        <v>77626.390000000043</v>
      </c>
      <c r="L31" s="3" t="str">
        <f>INDEX('Revised FFS Payment Calc'!A:A,MATCH(A:A,'Revised FFS Payment Calc'!A:A,0))</f>
        <v>175965601</v>
      </c>
    </row>
    <row r="32" spans="1:12" ht="30">
      <c r="A32" s="3" t="s">
        <v>1777</v>
      </c>
      <c r="B32" t="s">
        <v>1778</v>
      </c>
      <c r="C32" t="s">
        <v>1866</v>
      </c>
      <c r="D32" t="s">
        <v>1777</v>
      </c>
      <c r="E32" s="1" t="s">
        <v>2143</v>
      </c>
      <c r="F32" t="s">
        <v>1177</v>
      </c>
      <c r="G32" s="3" t="s">
        <v>2152</v>
      </c>
      <c r="H32" s="2">
        <v>184450</v>
      </c>
      <c r="I32" s="2">
        <v>28025.889999999996</v>
      </c>
      <c r="J32" s="2">
        <v>38982.06</v>
      </c>
      <c r="K32" s="2">
        <v>10956.170000000002</v>
      </c>
      <c r="L32" s="3" t="str">
        <f>INDEX('Revised FFS Payment Calc'!A:A,MATCH(A:A,'Revised FFS Payment Calc'!A:A,0))</f>
        <v>338014903</v>
      </c>
    </row>
    <row r="33" spans="1:12" ht="30">
      <c r="A33" s="3" t="s">
        <v>1103</v>
      </c>
      <c r="B33" t="s">
        <v>1104</v>
      </c>
      <c r="C33" t="s">
        <v>1867</v>
      </c>
      <c r="D33" t="s">
        <v>1103</v>
      </c>
      <c r="E33" s="1" t="s">
        <v>1105</v>
      </c>
      <c r="F33" t="s">
        <v>1177</v>
      </c>
      <c r="G33" s="3" t="s">
        <v>2152</v>
      </c>
      <c r="H33" s="2">
        <v>274750</v>
      </c>
      <c r="I33" s="2">
        <v>68703.719999999987</v>
      </c>
      <c r="J33" s="2">
        <v>89993.8</v>
      </c>
      <c r="K33" s="2">
        <v>21290.080000000016</v>
      </c>
      <c r="L33" s="3" t="str">
        <f>INDEX('Revised FFS Payment Calc'!A:A,MATCH(A:A,'Revised FFS Payment Calc'!A:A,0))</f>
        <v>371439601</v>
      </c>
    </row>
    <row r="34" spans="1:12">
      <c r="A34" s="3" t="s">
        <v>1106</v>
      </c>
      <c r="B34" t="s">
        <v>1107</v>
      </c>
      <c r="C34" t="s">
        <v>1868</v>
      </c>
      <c r="D34" t="s">
        <v>1106</v>
      </c>
      <c r="E34" s="1" t="s">
        <v>1108</v>
      </c>
      <c r="F34" t="s">
        <v>1177</v>
      </c>
      <c r="G34" s="3" t="s">
        <v>2152</v>
      </c>
      <c r="H34" s="2">
        <v>860200</v>
      </c>
      <c r="I34" s="2">
        <v>157494.99000000002</v>
      </c>
      <c r="J34" s="2">
        <v>247341.08</v>
      </c>
      <c r="K34" s="2">
        <v>89846.089999999967</v>
      </c>
      <c r="L34" s="3" t="str">
        <f>INDEX('Revised FFS Payment Calc'!A:A,MATCH(A:A,'Revised FFS Payment Calc'!A:A,0))</f>
        <v>361635101</v>
      </c>
    </row>
    <row r="35" spans="1:12">
      <c r="A35" s="3" t="s">
        <v>2124</v>
      </c>
      <c r="B35" t="s">
        <v>2123</v>
      </c>
      <c r="C35" t="s">
        <v>2125</v>
      </c>
      <c r="D35" t="s">
        <v>2124</v>
      </c>
      <c r="E35" s="1" t="s">
        <v>2144</v>
      </c>
      <c r="F35" t="s">
        <v>1177</v>
      </c>
      <c r="G35" s="3" t="s">
        <v>2152</v>
      </c>
      <c r="H35" s="2">
        <f>88500+72000</f>
        <v>160500</v>
      </c>
      <c r="I35" s="2">
        <f>17781.75+18936.54</f>
        <v>36718.29</v>
      </c>
      <c r="J35" s="2">
        <f>30955.2+29407.44</f>
        <v>60362.64</v>
      </c>
      <c r="K35" s="2">
        <f>J35-I35</f>
        <v>23644.35</v>
      </c>
      <c r="L35" s="3" t="str">
        <f>INDEX('Revised FFS Payment Calc'!A:A,MATCH(A:A,'Revised FFS Payment Calc'!A:A,0))</f>
        <v>283761901</v>
      </c>
    </row>
    <row r="36" spans="1:12" ht="30">
      <c r="A36" s="3" t="s">
        <v>1112</v>
      </c>
      <c r="B36" t="s">
        <v>1113</v>
      </c>
      <c r="C36" t="s">
        <v>1869</v>
      </c>
      <c r="D36" t="s">
        <v>1112</v>
      </c>
      <c r="E36" s="1" t="s">
        <v>1114</v>
      </c>
      <c r="F36" t="s">
        <v>1177</v>
      </c>
      <c r="G36" s="3" t="s">
        <v>2152</v>
      </c>
      <c r="H36" s="2">
        <v>802000</v>
      </c>
      <c r="I36" s="2">
        <v>185327.90000000017</v>
      </c>
      <c r="J36" s="2">
        <v>263920.44</v>
      </c>
      <c r="K36" s="2">
        <v>78592.539999999834</v>
      </c>
      <c r="L36" s="3" t="str">
        <f>INDEX('Revised FFS Payment Calc'!A:A,MATCH(A:A,'Revised FFS Payment Calc'!A:A,0))</f>
        <v>021240902</v>
      </c>
    </row>
    <row r="37" spans="1:12" ht="30">
      <c r="A37" s="3" t="s">
        <v>1115</v>
      </c>
      <c r="B37" t="s">
        <v>1116</v>
      </c>
      <c r="C37" t="s">
        <v>1870</v>
      </c>
      <c r="D37" t="s">
        <v>1115</v>
      </c>
      <c r="E37" s="1" t="s">
        <v>1117</v>
      </c>
      <c r="F37" t="s">
        <v>1177</v>
      </c>
      <c r="G37" s="3" t="s">
        <v>2152</v>
      </c>
      <c r="H37" s="2">
        <v>498300</v>
      </c>
      <c r="I37" s="2">
        <v>132140.02000000002</v>
      </c>
      <c r="J37" s="2">
        <v>218019.47</v>
      </c>
      <c r="K37" s="2">
        <v>85879.449999999983</v>
      </c>
      <c r="L37" s="3" t="str">
        <f>INDEX('Revised FFS Payment Calc'!A:A,MATCH(A:A,'Revised FFS Payment Calc'!A:A,0))</f>
        <v>333086201</v>
      </c>
    </row>
    <row r="38" spans="1:12">
      <c r="A38" s="3" t="s">
        <v>1118</v>
      </c>
      <c r="B38" t="s">
        <v>1119</v>
      </c>
      <c r="C38" t="s">
        <v>1871</v>
      </c>
      <c r="D38" t="s">
        <v>1118</v>
      </c>
      <c r="E38" s="1" t="s">
        <v>1120</v>
      </c>
      <c r="F38" t="s">
        <v>1177</v>
      </c>
      <c r="G38" s="3" t="s">
        <v>2152</v>
      </c>
      <c r="H38" s="2">
        <v>378400</v>
      </c>
      <c r="I38" s="2">
        <v>99245.87999999999</v>
      </c>
      <c r="J38" s="2">
        <v>135429</v>
      </c>
      <c r="K38" s="2">
        <v>36183.12000000001</v>
      </c>
      <c r="L38" s="3" t="str">
        <f>INDEX('Revised FFS Payment Calc'!A:A,MATCH(A:A,'Revised FFS Payment Calc'!A:A,0))</f>
        <v>177658501</v>
      </c>
    </row>
    <row r="39" spans="1:12" ht="45">
      <c r="A39" s="3" t="s">
        <v>1817</v>
      </c>
      <c r="B39" t="s">
        <v>1803</v>
      </c>
      <c r="C39" t="s">
        <v>1872</v>
      </c>
      <c r="D39" t="s">
        <v>1802</v>
      </c>
      <c r="E39" s="1" t="s">
        <v>2145</v>
      </c>
      <c r="F39" t="s">
        <v>2133</v>
      </c>
      <c r="G39" s="3" t="s">
        <v>2153</v>
      </c>
      <c r="H39" s="2">
        <v>245262.42</v>
      </c>
      <c r="I39" s="2">
        <v>141310.49999999997</v>
      </c>
      <c r="J39" s="2">
        <v>206625.96</v>
      </c>
      <c r="K39" s="2">
        <v>65315.460000000021</v>
      </c>
      <c r="L39" s="3" t="str">
        <f>INDEX('Revised FFS Payment Calc'!A:A,MATCH(A:A,'Revised FFS Payment Calc'!A:A,0))</f>
        <v>021187203</v>
      </c>
    </row>
    <row r="40" spans="1:12" ht="30">
      <c r="A40" s="3" t="s">
        <v>1122</v>
      </c>
      <c r="B40" t="s">
        <v>1123</v>
      </c>
      <c r="C40" t="s">
        <v>1873</v>
      </c>
      <c r="D40" t="s">
        <v>1122</v>
      </c>
      <c r="E40" s="1" t="s">
        <v>1124</v>
      </c>
      <c r="F40" t="s">
        <v>1177</v>
      </c>
      <c r="G40" s="3" t="s">
        <v>2152</v>
      </c>
      <c r="H40" s="2">
        <v>774000</v>
      </c>
      <c r="I40" s="2">
        <v>181118.8</v>
      </c>
      <c r="J40" s="2">
        <v>261935.74</v>
      </c>
      <c r="K40" s="2">
        <v>80816.94</v>
      </c>
      <c r="L40" s="3" t="str">
        <f>INDEX('Revised FFS Payment Calc'!A:A,MATCH(A:A,'Revised FFS Payment Calc'!A:A,0))</f>
        <v>121829905</v>
      </c>
    </row>
    <row r="41" spans="1:12">
      <c r="A41" s="3" t="s">
        <v>1125</v>
      </c>
      <c r="B41" t="s">
        <v>1126</v>
      </c>
      <c r="C41" t="s">
        <v>1874</v>
      </c>
      <c r="D41" t="s">
        <v>1125</v>
      </c>
      <c r="E41" s="1" t="s">
        <v>1127</v>
      </c>
      <c r="F41" t="s">
        <v>1177</v>
      </c>
      <c r="G41" s="3" t="s">
        <v>2152</v>
      </c>
      <c r="H41" s="2">
        <v>144000</v>
      </c>
      <c r="I41" s="2">
        <v>37749.18</v>
      </c>
      <c r="J41" s="2">
        <v>55306.080000000002</v>
      </c>
      <c r="K41" s="2">
        <v>17556.900000000001</v>
      </c>
      <c r="L41" s="3" t="str">
        <f>INDEX('Revised FFS Payment Calc'!A:A,MATCH(A:A,'Revised FFS Payment Calc'!A:A,0))</f>
        <v>344854001</v>
      </c>
    </row>
    <row r="42" spans="1:12" ht="30">
      <c r="A42" s="3" t="s">
        <v>1152</v>
      </c>
      <c r="B42" t="s">
        <v>1153</v>
      </c>
      <c r="C42" t="s">
        <v>1875</v>
      </c>
      <c r="D42" t="s">
        <v>1152</v>
      </c>
      <c r="E42" s="1" t="s">
        <v>1154</v>
      </c>
      <c r="F42" t="s">
        <v>1177</v>
      </c>
      <c r="G42" s="3" t="s">
        <v>2152</v>
      </c>
      <c r="H42" s="2">
        <v>100000</v>
      </c>
      <c r="I42" s="2">
        <v>15887.7</v>
      </c>
      <c r="J42" s="2">
        <v>23044.2</v>
      </c>
      <c r="K42" s="2">
        <v>7156.5</v>
      </c>
      <c r="L42" s="3" t="str">
        <f>INDEX('Revised FFS Payment Calc'!A:A,MATCH(A:A,'Revised FFS Payment Calc'!A:A,0))</f>
        <v>391264401</v>
      </c>
    </row>
  </sheetData>
  <autoFilter ref="A1:L42" xr:uid="{6FAC1E3F-5EDD-4F10-A3E8-402CD52074A9}"/>
  <conditionalFormatting sqref="A1:A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roject_x0020_ID xmlns="faab177a-4d71-43ef-a49b-5785f1f16e92" xsi:nil="true"/>
    <_dlc_DocId xmlns="ea37a463-b99d-470c-8a85-4153a11441a9">Y2PHC7Y2YW5Y-101495679-15825</_dlc_DocId>
    <_dlc_DocIdUrl xmlns="ea37a463-b99d-470c-8a85-4153a11441a9">
      <Url>https://txhhs.sharepoint.com/sites/hhsc/fs/ra/hs/_layouts/15/DocIdRedir.aspx?ID=Y2PHC7Y2YW5Y-101495679-15825</Url>
      <Description>Y2PHC7Y2YW5Y-101495679-15825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88992711234A41B9CD13B3EE0F81BA" ma:contentTypeVersion="1034" ma:contentTypeDescription="Create a new document." ma:contentTypeScope="" ma:versionID="e666686a15983b38eaf10d5276472cdd">
  <xsd:schema xmlns:xsd="http://www.w3.org/2001/XMLSchema" xmlns:xs="http://www.w3.org/2001/XMLSchema" xmlns:p="http://schemas.microsoft.com/office/2006/metadata/properties" xmlns:ns1="http://schemas.microsoft.com/sharepoint/v3" xmlns:ns2="ea37a463-b99d-470c-8a85-4153a11441a9" xmlns:ns3="faab177a-4d71-43ef-a49b-5785f1f16e92" targetNamespace="http://schemas.microsoft.com/office/2006/metadata/properties" ma:root="true" ma:fieldsID="8d7b400477d606f29c5828cb2a98827f" ns1:_="" ns2:_="" ns3:_="">
    <xsd:import namespace="http://schemas.microsoft.com/sharepoint/v3"/>
    <xsd:import namespace="ea37a463-b99d-470c-8a85-4153a11441a9"/>
    <xsd:import namespace="faab177a-4d71-43ef-a49b-5785f1f16e9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  <xsd:element ref="ns3:Project_x0020_ID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b177a-4d71-43ef-a49b-5785f1f16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Project_x0020_ID" ma:index="20" nillable="true" ma:displayName="Project ID" ma:indexed="true" ma:internalName="Project_x0020_ID">
      <xsd:simpleType>
        <xsd:restriction base="dms:Text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01A2A6-CB31-4CC9-AE2F-23378468A901}">
  <ds:schemaRefs>
    <ds:schemaRef ds:uri="http://schemas.microsoft.com/office/infopath/2007/PartnerControls"/>
    <ds:schemaRef ds:uri="http://schemas.microsoft.com/sharepoint/v3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faab177a-4d71-43ef-a49b-5785f1f16e92"/>
    <ds:schemaRef ds:uri="ea37a463-b99d-470c-8a85-4153a11441a9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FF5C774-D0AB-4129-9F3F-1F8CFBD0AA4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2A32D3B-55CC-45ED-9488-2CAAE69836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37a463-b99d-470c-8a85-4153a11441a9"/>
    <ds:schemaRef ds:uri="faab177a-4d71-43ef-a49b-5785f1f16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A2B05B9-D849-4EC0-8168-A2AFBE0D59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Assumptions</vt:lpstr>
      <vt:lpstr>Avg UPL Gap</vt:lpstr>
      <vt:lpstr>Summary by Class and Haircuts</vt:lpstr>
      <vt:lpstr>Revised FFS Payment Calc</vt:lpstr>
      <vt:lpstr>TEFRA (Inpatient)</vt:lpstr>
      <vt:lpstr>2021 FFS IP</vt:lpstr>
      <vt:lpstr>2021 FFS OP</vt:lpstr>
      <vt:lpstr>2021 FFS IMD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Fine,Mance (HHSC)</dc:creator>
  <cp:lastModifiedBy>Gonzalez,Meredith (HHSC)</cp:lastModifiedBy>
  <cp:lastPrinted>2021-01-25T19:40:18Z</cp:lastPrinted>
  <dcterms:created xsi:type="dcterms:W3CDTF">2020-03-02T16:04:44Z</dcterms:created>
  <dcterms:modified xsi:type="dcterms:W3CDTF">2021-05-07T17:32:10Z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0x0101004388992711234A41B9CD13B3EE0F81BA</vt:lpwstr>
  </property>
  <property fmtid="{D5CDD505-2E9C-101B-9397-08002B2CF9AE}" pid="3" name="_dlc_DocIdItemGuid">
    <vt:lpwstr>7ad69355-4652-47fe-a632-02a5e7e50014</vt:lpwstr>
  </property>
</Properties>
</file>